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465" windowWidth="32760" windowHeight="19500" activeTab="1"/>
  </bookViews>
  <sheets>
    <sheet name="План учебного процесса" sheetId="1" r:id="rId1"/>
    <sheet name="Пояснительная записка" sheetId="2" r:id="rId2"/>
  </sheets>
  <definedNames>
    <definedName name="_xlnm.Print_Titles" localSheetId="0">'План учебного процесса'!$3:$9</definedName>
    <definedName name="_xlnm.Print_Area" localSheetId="0">'План учебного процесса'!$A$1:$Y$121</definedName>
  </definedNames>
  <calcPr fullCalcOnLoad="1"/>
</workbook>
</file>

<file path=xl/sharedStrings.xml><?xml version="1.0" encoding="utf-8"?>
<sst xmlns="http://schemas.openxmlformats.org/spreadsheetml/2006/main" count="364" uniqueCount="285">
  <si>
    <t>Индекс</t>
  </si>
  <si>
    <t>Наименование циклов, разделов, дисциплин, профессиональных модулей, МДК</t>
  </si>
  <si>
    <t>Распределение по семестрам:</t>
  </si>
  <si>
    <t>Учебная нагрузка обучающихся (час.)</t>
  </si>
  <si>
    <t>Максимальная</t>
  </si>
  <si>
    <t>Обязательная</t>
  </si>
  <si>
    <t>в том числе:</t>
  </si>
  <si>
    <t>ОГСЭ.00</t>
  </si>
  <si>
    <t>ОГСЭ.01</t>
  </si>
  <si>
    <t>ОГСЭ.02</t>
  </si>
  <si>
    <t>ОГСЭ.04</t>
  </si>
  <si>
    <t>П.00</t>
  </si>
  <si>
    <t>ОП.00</t>
  </si>
  <si>
    <t>Общепрофессиональные дисциплины</t>
  </si>
  <si>
    <t>ПМ.00</t>
  </si>
  <si>
    <t>ПМ.01</t>
  </si>
  <si>
    <t>МДК.01.01</t>
  </si>
  <si>
    <t>МДК.01.02</t>
  </si>
  <si>
    <t>УП.01</t>
  </si>
  <si>
    <t>3. План учебного процесса</t>
  </si>
  <si>
    <t>I</t>
  </si>
  <si>
    <t>II</t>
  </si>
  <si>
    <t>История</t>
  </si>
  <si>
    <t>Биология</t>
  </si>
  <si>
    <t>Физика</t>
  </si>
  <si>
    <t>Химия</t>
  </si>
  <si>
    <t>Естествознание</t>
  </si>
  <si>
    <t>Музыкальная литература</t>
  </si>
  <si>
    <t>Основы философии</t>
  </si>
  <si>
    <t>Актерское мастерство</t>
  </si>
  <si>
    <t>Грим</t>
  </si>
  <si>
    <t>Охрана труда артиста балета.</t>
  </si>
  <si>
    <t>Групповые</t>
  </si>
  <si>
    <t>Мелкогрупповые</t>
  </si>
  <si>
    <t>Индивидуальные</t>
  </si>
  <si>
    <t>1 (5)</t>
  </si>
  <si>
    <t>2 (6)</t>
  </si>
  <si>
    <t>3(7)</t>
  </si>
  <si>
    <t>4 (8)</t>
  </si>
  <si>
    <t>5 (9)</t>
  </si>
  <si>
    <t>I ступень</t>
  </si>
  <si>
    <t>номер класса // количество недель</t>
  </si>
  <si>
    <t>II ступень</t>
  </si>
  <si>
    <t>номер курса, семестра // количество недель</t>
  </si>
  <si>
    <t>экзамены</t>
  </si>
  <si>
    <t>контрольные работы</t>
  </si>
  <si>
    <t>Ритмика</t>
  </si>
  <si>
    <t>Гимнастика</t>
  </si>
  <si>
    <t>История мировой культуры</t>
  </si>
  <si>
    <t>История театра</t>
  </si>
  <si>
    <t>История хореографического искусства</t>
  </si>
  <si>
    <t>Недельная нагрузка обучающихся по циклу</t>
  </si>
  <si>
    <t>Творческо-исполнительская деятельность</t>
  </si>
  <si>
    <t>Классический танец</t>
  </si>
  <si>
    <t>Дуэтно-классический танец</t>
  </si>
  <si>
    <t>МДК.01.03</t>
  </si>
  <si>
    <t>Народно-сценический танец</t>
  </si>
  <si>
    <t>МДК.01.04</t>
  </si>
  <si>
    <t>Историко-бытовой танец</t>
  </si>
  <si>
    <t>Современная хореография</t>
  </si>
  <si>
    <t>Недельная нагрузка обучающихся по модулю</t>
  </si>
  <si>
    <t>Учебная практика</t>
  </si>
  <si>
    <t>УП.00</t>
  </si>
  <si>
    <t>Творческо-исполнительская практика</t>
  </si>
  <si>
    <t>ИТОГО</t>
  </si>
  <si>
    <t xml:space="preserve">Недельная нагрузка обучающихся </t>
  </si>
  <si>
    <t>ВСЕГО</t>
  </si>
  <si>
    <t>Всего</t>
  </si>
  <si>
    <t>ПП.00</t>
  </si>
  <si>
    <t>ПДП.00</t>
  </si>
  <si>
    <t>Производственная практика (преддипломная)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</si>
  <si>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</si>
  <si>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</si>
  <si>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</si>
  <si>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</si>
  <si>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</si>
  <si>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 xml:space="preserve">Распределение обязательной нагрузки по классам, курсам и семестрам                                                       </t>
  </si>
  <si>
    <t>зачеты</t>
  </si>
  <si>
    <t>Самостоятельная работа</t>
  </si>
  <si>
    <t>12 недель</t>
  </si>
  <si>
    <t>ПО.01</t>
  </si>
  <si>
    <t>ПО.02</t>
  </si>
  <si>
    <t>ПО.03</t>
  </si>
  <si>
    <t>Предметная область "Математика и информатика"</t>
  </si>
  <si>
    <t>Предметная область "Основы духовно-нравственной культуры народов России"</t>
  </si>
  <si>
    <t>ПО.04</t>
  </si>
  <si>
    <t>ПО.05</t>
  </si>
  <si>
    <t>ПО.06</t>
  </si>
  <si>
    <t>Предметная область "Искусство"</t>
  </si>
  <si>
    <t>ПО.07</t>
  </si>
  <si>
    <t>ПО.08</t>
  </si>
  <si>
    <t>Предметная область "Физическая культура и основы безопасности жизнедеятельности"</t>
  </si>
  <si>
    <t>I - I</t>
  </si>
  <si>
    <t>I - II</t>
  </si>
  <si>
    <t>II - III</t>
  </si>
  <si>
    <t>II - IV</t>
  </si>
  <si>
    <t>IV</t>
  </si>
  <si>
    <t>Введение в профессию</t>
  </si>
  <si>
    <t>ОГСЭ.03</t>
  </si>
  <si>
    <t>Психология общения</t>
  </si>
  <si>
    <t>V</t>
  </si>
  <si>
    <t>VI</t>
  </si>
  <si>
    <t>III - V</t>
  </si>
  <si>
    <t>III - VI</t>
  </si>
  <si>
    <t>ПМ.02</t>
  </si>
  <si>
    <t>МДК.02.01</t>
  </si>
  <si>
    <t>Социальная и возрастная психология</t>
  </si>
  <si>
    <t>Учебно-методическое обеспечение учебного процесса</t>
  </si>
  <si>
    <t xml:space="preserve">Основы педагогики </t>
  </si>
  <si>
    <t>УП.02</t>
  </si>
  <si>
    <t>Педагогическая практика</t>
  </si>
  <si>
    <t>ПП.01</t>
  </si>
  <si>
    <t>ПП.02</t>
  </si>
  <si>
    <t>2 недели</t>
  </si>
  <si>
    <t>3 недели</t>
  </si>
  <si>
    <t>ГИА.02</t>
  </si>
  <si>
    <t>ГИА.03</t>
  </si>
  <si>
    <t>Государственный экзамен</t>
  </si>
  <si>
    <t>ГИА.04</t>
  </si>
  <si>
    <t>ГИА.05</t>
  </si>
  <si>
    <t>ОП.01</t>
  </si>
  <si>
    <t>ОП.02</t>
  </si>
  <si>
    <t>ОП.03</t>
  </si>
  <si>
    <t>ОП.04</t>
  </si>
  <si>
    <t>ОП.05</t>
  </si>
  <si>
    <t>Основы безопасности жизнедеятельности</t>
  </si>
  <si>
    <t>МДК.02.02</t>
  </si>
  <si>
    <t>I-VI</t>
  </si>
  <si>
    <t>I,III,V</t>
  </si>
  <si>
    <t>1-5,II, IV</t>
  </si>
  <si>
    <t>Изучаемых дисциплин</t>
  </si>
  <si>
    <t>МДК</t>
  </si>
  <si>
    <t>Экзаменов</t>
  </si>
  <si>
    <t>Зачетов</t>
  </si>
  <si>
    <t>Контрольных работ</t>
  </si>
  <si>
    <t xml:space="preserve">Русский язык. </t>
  </si>
  <si>
    <t xml:space="preserve">Литература. </t>
  </si>
  <si>
    <t>Английский язык</t>
  </si>
  <si>
    <t>Французский язык</t>
  </si>
  <si>
    <t>Иностранный язык (английский)</t>
  </si>
  <si>
    <t>II,    VI</t>
  </si>
  <si>
    <t>1-5</t>
  </si>
  <si>
    <t>1-4</t>
  </si>
  <si>
    <t>3-5</t>
  </si>
  <si>
    <t>2-5</t>
  </si>
  <si>
    <t>4,5</t>
  </si>
  <si>
    <t>2</t>
  </si>
  <si>
    <t>1</t>
  </si>
  <si>
    <t>3,II</t>
  </si>
  <si>
    <t>Производственная практика</t>
  </si>
  <si>
    <t xml:space="preserve">  </t>
  </si>
  <si>
    <t>География</t>
  </si>
  <si>
    <t xml:space="preserve">УПО.03.01 </t>
  </si>
  <si>
    <t>УПО.05.03</t>
  </si>
  <si>
    <t>УПО.06.01</t>
  </si>
  <si>
    <t>УПО.07.01</t>
  </si>
  <si>
    <t>УПО.08.01</t>
  </si>
  <si>
    <t>УПО.08.02</t>
  </si>
  <si>
    <t>УПО.08.03</t>
  </si>
  <si>
    <t>Общий гуманитарный и социально-экономический учебный цикл</t>
  </si>
  <si>
    <t>Недельная нагрузка обучающихся по вариативной части циклов ИОП в ОИ</t>
  </si>
  <si>
    <t>Педагогическая деятельность</t>
  </si>
  <si>
    <t>УПО.04.01</t>
  </si>
  <si>
    <t xml:space="preserve">Обществознание </t>
  </si>
  <si>
    <t xml:space="preserve">УПО.01.01 </t>
  </si>
  <si>
    <t xml:space="preserve">УПО.01.02 </t>
  </si>
  <si>
    <t xml:space="preserve">Информатика </t>
  </si>
  <si>
    <t xml:space="preserve">УПО.03.02 </t>
  </si>
  <si>
    <t>Алгебра</t>
  </si>
  <si>
    <t>Геометрия</t>
  </si>
  <si>
    <t xml:space="preserve">Математика. </t>
  </si>
  <si>
    <t>1,2</t>
  </si>
  <si>
    <t>3,4</t>
  </si>
  <si>
    <t xml:space="preserve">Общеобразовательный учебный цикл, реализующий ФГОС ООО </t>
  </si>
  <si>
    <t xml:space="preserve">ОД.00 </t>
  </si>
  <si>
    <t xml:space="preserve">Общеобразовательный учебный цикл, реализующий ФГОС СОО </t>
  </si>
  <si>
    <t>Математика и информатика</t>
  </si>
  <si>
    <t>I-III</t>
  </si>
  <si>
    <t>I,III</t>
  </si>
  <si>
    <t>Всего часов обучения по циклам ИОП в ОИ, включая федеральный компонент основного общего и среднего (полного) общего образования</t>
  </si>
  <si>
    <t>Основы духовно-нравственной культуры народов России²</t>
  </si>
  <si>
    <t>5¹</t>
  </si>
  <si>
    <t>III, IV</t>
  </si>
  <si>
    <t>II, IV</t>
  </si>
  <si>
    <t>I, III</t>
  </si>
  <si>
    <t xml:space="preserve"> VI</t>
  </si>
  <si>
    <t>4,5, II,    IV</t>
  </si>
  <si>
    <t>II, III</t>
  </si>
  <si>
    <t>Учебная практика по педагогической работе</t>
  </si>
  <si>
    <t>Исполнительская практика</t>
  </si>
  <si>
    <t>17 недель</t>
  </si>
  <si>
    <t xml:space="preserve">Консультации на одного обучающегося по 4 часа в год                      </t>
  </si>
  <si>
    <t>Пояснительная записка</t>
  </si>
  <si>
    <t xml:space="preserve">     Максимальный объем обязательной учебной нагрузки обучающихся составляет 54 академических часа  в неделю, включая все виды аудиторной и внеаудиторной учебной работы.</t>
  </si>
  <si>
    <t xml:space="preserve">     Максимальный объем  аудиторной учебной нагрузки обучающихся составляет не более 46 академических часов в неделю.</t>
  </si>
  <si>
    <t xml:space="preserve">     Продолжительность учебной недели составляет шесть дней. Продолжительность занятий дисциплин общеобразовательных учебных циклов 45 минут, дисциплин профессионального учебного цикла парами по 1,5 часа.</t>
  </si>
  <si>
    <t xml:space="preserve">     ¹Арабские цифры используются для обозначения классов, римские цифры - для обозначения семестров.</t>
  </si>
  <si>
    <t xml:space="preserve">     Количество зачетов приведено с учетом зачетов по дисциплине "Физическая культура".</t>
  </si>
  <si>
    <t xml:space="preserve">     При реализации учебного плана необходимо планировать работу концертмейстеров из расчета 100 процентов от общего количества часов, отводимых на групповые, мелкогрупповые и индивидуальные занятия по дисциплинам: "Актерское мастерство", "Ритмика", Тренаж классического танца", "Классический танец", "Дуэтно-классический танец", "Народно-сценический танец", "Историко-бытовой танец", "Современная хореография", а также на учебную (исполнительская) и производственную (творческо-исполнительская) практики.</t>
  </si>
  <si>
    <t>38 ч</t>
  </si>
  <si>
    <t>Изобразительное искусство</t>
  </si>
  <si>
    <t>5</t>
  </si>
  <si>
    <r>
      <t xml:space="preserve">     4</t>
    </r>
    <r>
      <rPr>
        <sz val="12"/>
        <color indexed="8"/>
        <rFont val="Times New Roman"/>
        <family val="1"/>
      </rPr>
      <t>Предметная область "Технология" представлена дисциплиной "Введение в профессию" и практикой.</t>
    </r>
  </si>
  <si>
    <r>
      <t xml:space="preserve">     6</t>
    </r>
    <r>
      <rPr>
        <sz val="12"/>
        <color indexed="8"/>
        <rFont val="Times New Roman"/>
        <family val="1"/>
      </rPr>
      <t>МДК.02.01. "Основы преподавания хореографических дисциплин"состоит из разделов: "Основы преподавания хореографических дисциплин", "Основы педагогики", "Социальная и возрастная педагогика".</t>
    </r>
  </si>
  <si>
    <r>
      <t xml:space="preserve">     8 </t>
    </r>
    <r>
      <rPr>
        <sz val="12"/>
        <color indexed="8"/>
        <rFont val="Times New Roman"/>
        <family val="1"/>
      </rPr>
      <t xml:space="preserve">Количество экзаменов указано в соответствии с Порядком проведения государственной итоговой аттестации по образовательным программам основного общего образования, утвержденного приказом Минобрнауки России от 25.12.2013 №1394, с изменениями, внесенными приказом Минобрнауки России от 07.07.2015 г. №692. </t>
    </r>
  </si>
  <si>
    <r>
      <t xml:space="preserve">Предметная область "Технология" </t>
    </r>
    <r>
      <rPr>
        <b/>
        <vertAlign val="superscript"/>
        <sz val="7.5"/>
        <color indexed="8"/>
        <rFont val="Times New Roman"/>
        <family val="1"/>
      </rPr>
      <t>4</t>
    </r>
  </si>
  <si>
    <r>
      <t>Основы преподавания хореографических дисциплин</t>
    </r>
    <r>
      <rPr>
        <sz val="7.5"/>
        <color indexed="8"/>
        <rFont val="Times New Roman"/>
        <family val="1"/>
      </rPr>
      <t xml:space="preserve"> </t>
    </r>
    <r>
      <rPr>
        <vertAlign val="superscript"/>
        <sz val="7.5"/>
        <color indexed="8"/>
        <rFont val="Times New Roman"/>
        <family val="1"/>
      </rPr>
      <t>6</t>
    </r>
  </si>
  <si>
    <r>
      <t xml:space="preserve">     7</t>
    </r>
    <r>
      <rPr>
        <sz val="12"/>
        <rFont val="Times New Roman"/>
        <family val="1"/>
      </rPr>
      <t>Объём часов, отведенный на вариативную часть циклов ОПОП составляет 1390 часов.  На увеличение объёма времени имеющихся междисциплинарных курсов обязательной части использовано 1274 часа из  расчета: 996 часов - на МДК.01.01. "Классический танец"; 68 часов - на МДК.01.02 "Дуэтно-классический танец"; 74 часов - на МДК.01.04. "Историко-бытовой танец"; 136 часов - на МДК.02.01"Основы преподавания хореографических дисциплин". В связи с этим, объем вариативной части составил 116 часов.</t>
    </r>
  </si>
  <si>
    <r>
      <t xml:space="preserve">Вариативная часть учебных циклов                      ИОП в ОИ </t>
    </r>
    <r>
      <rPr>
        <b/>
        <vertAlign val="superscript"/>
        <sz val="7.5"/>
        <color indexed="8"/>
        <rFont val="Times New Roman"/>
        <family val="1"/>
      </rPr>
      <t>7</t>
    </r>
  </si>
  <si>
    <t xml:space="preserve">Профессиональные модули </t>
  </si>
  <si>
    <t>Вариативная часть, использованная на увеличение обьема профессиональных модулей</t>
  </si>
  <si>
    <t xml:space="preserve">Обязательная часть циклов ИОП в ОИ </t>
  </si>
  <si>
    <t xml:space="preserve">Профессиональный учебный цикл  </t>
  </si>
  <si>
    <t>Часы вариативной части</t>
  </si>
  <si>
    <t>Профессиональные модули+ часы вариативной части</t>
  </si>
  <si>
    <r>
      <t xml:space="preserve">     Консультации для обучающихся предусмотриваются в объеме 4 часа на одного обучающегося в год, что составляет 1500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часов</t>
    </r>
    <r>
      <rPr>
        <sz val="12"/>
        <color indexed="8"/>
        <rFont val="Times New Roman"/>
        <family val="1"/>
      </rPr>
      <t xml:space="preserve"> на текущий учебный год.</t>
    </r>
  </si>
  <si>
    <t>III</t>
  </si>
  <si>
    <t xml:space="preserve">    Учебная и производственная практики проводятся рассредоточено, чередуясь с теоретическими занятиями в рамках профессиональных модулей.</t>
  </si>
  <si>
    <t>Подготовка и защита выпускной квалификационной работы</t>
  </si>
  <si>
    <t>Предметная область "Русский язык и литература"</t>
  </si>
  <si>
    <t>Предметная область "Родной язык и родная литература"</t>
  </si>
  <si>
    <t>Родная литература</t>
  </si>
  <si>
    <t xml:space="preserve">УПО.02.02 </t>
  </si>
  <si>
    <t>Предметная область "Иностранные языки"</t>
  </si>
  <si>
    <t>Предметная область "Общественнонаучные предметы"</t>
  </si>
  <si>
    <t>УПО.04.02</t>
  </si>
  <si>
    <t>Всеобщая история</t>
  </si>
  <si>
    <t>Русский язык</t>
  </si>
  <si>
    <t>Литература</t>
  </si>
  <si>
    <t>История России</t>
  </si>
  <si>
    <t xml:space="preserve">УПО.04.03 </t>
  </si>
  <si>
    <t xml:space="preserve">УПО.04.04 </t>
  </si>
  <si>
    <t xml:space="preserve">УПО.05.01 </t>
  </si>
  <si>
    <t xml:space="preserve">УПО.05.02 </t>
  </si>
  <si>
    <t>Предметная область "Естественнонаучные предметы"</t>
  </si>
  <si>
    <t>УПО.07.02</t>
  </si>
  <si>
    <t>УПО.07.03</t>
  </si>
  <si>
    <t>Основы музыкальной грамоты</t>
  </si>
  <si>
    <t xml:space="preserve"> Основы игры на музыкальном инструменте (Фортепиано)</t>
  </si>
  <si>
    <t>ПО.09</t>
  </si>
  <si>
    <t>УПО.09.01</t>
  </si>
  <si>
    <t>ПО.10</t>
  </si>
  <si>
    <t>УПО.10.01</t>
  </si>
  <si>
    <t>УПО.10.02</t>
  </si>
  <si>
    <t>УПО.10.03</t>
  </si>
  <si>
    <t xml:space="preserve">УПО.10.04 </t>
  </si>
  <si>
    <t>ОД.02</t>
  </si>
  <si>
    <t>Обязательные учебные предметы</t>
  </si>
  <si>
    <t>ОУП.01</t>
  </si>
  <si>
    <t>ОУП.01.01</t>
  </si>
  <si>
    <t>ОУП.01.02</t>
  </si>
  <si>
    <t>ОУП.01.03</t>
  </si>
  <si>
    <t>ОУП.01.04</t>
  </si>
  <si>
    <t>ОУП.01.05</t>
  </si>
  <si>
    <t>ОУП.01.06</t>
  </si>
  <si>
    <t>ОУП.01.07</t>
  </si>
  <si>
    <t>ОУП.01.08</t>
  </si>
  <si>
    <t>Астрономия</t>
  </si>
  <si>
    <t>ОУП.01.09</t>
  </si>
  <si>
    <t>ПУП.02</t>
  </si>
  <si>
    <t>ПУП.02.01</t>
  </si>
  <si>
    <t>Основы анализа балетной и танцевальной музыки</t>
  </si>
  <si>
    <t>ПУП.02.02</t>
  </si>
  <si>
    <t>ПУП.02.03</t>
  </si>
  <si>
    <t>ПУП.02.04</t>
  </si>
  <si>
    <t>ПУП.02.05</t>
  </si>
  <si>
    <t>ПУП.02.06</t>
  </si>
  <si>
    <t>IV,V</t>
  </si>
  <si>
    <t>27 ч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</si>
  <si>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</si>
  <si>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8 недель</t>
  </si>
  <si>
    <t>1 неделя</t>
  </si>
  <si>
    <t>72 ч.</t>
  </si>
  <si>
    <t>36 ч.</t>
  </si>
  <si>
    <r>
      <t xml:space="preserve">     3</t>
    </r>
    <r>
      <rPr>
        <sz val="12"/>
        <color indexed="8"/>
        <rFont val="Times New Roman"/>
        <family val="1"/>
      </rPr>
      <t>Дисциплина УПО.02.02 "Родной язык" дается интегрировано с учебным предметом "Русский язык" общеобразовательного учебного цикла, реализующего образовательный стандарт основного общего образования.</t>
    </r>
  </si>
  <si>
    <t xml:space="preserve">     ²Тематические модули дисциплины УПО.06.01 "Основы духовно-нравственной культуры народов России"  включены в предметные области "Русский язык и литература"  и "Общественно-научные предметы" в рамках предметов "Литература", "История" и "Обществознание". Основание: письмо Минобрнауки от 25.05.2015 № 08-761.</t>
  </si>
  <si>
    <r>
      <rPr>
        <vertAlign val="superscript"/>
        <sz val="7.5"/>
        <color indexed="8"/>
        <rFont val="Times New Roman"/>
        <family val="1"/>
      </rPr>
      <t xml:space="preserve">         5</t>
    </r>
    <r>
      <rPr>
        <sz val="12"/>
        <color indexed="8"/>
        <rFont val="Times New Roman"/>
        <family val="1"/>
      </rPr>
      <t>В рамках изучения дисциплины "Безопасность жизнедеятельности" отводится до 70 процентов от общего времени на освоение основ военной службы. Подготовка,  организация  и  проведение учебных  сборов по  основам  военной  службы  является  обязательным. Продолжительность учебных сборов - 5 дней (27 учебных часов). Для подгрупп девушек учебное время, отведенное на изучение основ военной службы, может быть заменено на освоение основ медицинских знаний.</t>
    </r>
  </si>
  <si>
    <t xml:space="preserve">     Настоящий учебный план работан на основе федерального государственного образовательного стандарта среднего профессионального образования по специальности 52.02.01 Искусство балета, утвержденного приказом Министерства образования и науки Российской Федерации от 30 января 2015 г. № 35, с изменениями, внесенными приказом Министерства Просвещения Российской Федерации от 05 марта 2021 г. № 87.</t>
  </si>
  <si>
    <r>
      <rPr>
        <sz val="10"/>
        <rFont val="Times New Roman"/>
        <family val="1"/>
      </rPr>
      <t xml:space="preserve"> Родной язык</t>
    </r>
    <r>
      <rPr>
        <sz val="7.5"/>
        <rFont val="Times New Roman"/>
        <family val="1"/>
      </rPr>
      <t xml:space="preserve"> </t>
    </r>
    <r>
      <rPr>
        <vertAlign val="superscript"/>
        <sz val="7.5"/>
        <rFont val="Times New Roman"/>
        <family val="1"/>
      </rPr>
      <t>3</t>
    </r>
  </si>
  <si>
    <r>
      <t xml:space="preserve">Безопасность жизнедеятельности </t>
    </r>
    <r>
      <rPr>
        <vertAlign val="superscript"/>
        <sz val="7.5"/>
        <rFont val="Calibri"/>
        <family val="2"/>
      </rPr>
      <t>5</t>
    </r>
  </si>
  <si>
    <t>IV, VI</t>
  </si>
  <si>
    <t>Профильные учебные предметы</t>
  </si>
  <si>
    <r>
      <t xml:space="preserve">  6 </t>
    </r>
    <r>
      <rPr>
        <vertAlign val="superscript"/>
        <sz val="7.5"/>
        <rFont val="Times New Roman"/>
        <family val="1"/>
      </rPr>
      <t>8</t>
    </r>
  </si>
  <si>
    <t>60</t>
  </si>
  <si>
    <t>УПО.05.04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</si>
</sst>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\,\ d\ mmmm\ yyyy\ &quot;г&quot;\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7.5"/>
      <color indexed="8"/>
      <name val="Times New Roman"/>
      <family val="1"/>
    </font>
    <font>
      <b/>
      <vertAlign val="superscript"/>
      <sz val="7.5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7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justify" wrapText="1"/>
    </xf>
    <xf numFmtId="0" fontId="7" fillId="0" borderId="2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5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44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5" fillId="0" borderId="66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3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0" fillId="0" borderId="2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35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distributed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53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center" vertical="top" wrapText="1"/>
    </xf>
    <xf numFmtId="0" fontId="1" fillId="0" borderId="68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0" xfId="0" applyFont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1" fillId="0" borderId="24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7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73" xfId="0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top" wrapText="1"/>
    </xf>
    <xf numFmtId="0" fontId="3" fillId="0" borderId="76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71" xfId="0" applyBorder="1" applyAlignment="1">
      <alignment/>
    </xf>
    <xf numFmtId="0" fontId="14" fillId="0" borderId="5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distributed"/>
    </xf>
    <xf numFmtId="0" fontId="22" fillId="0" borderId="0" xfId="0" applyFont="1" applyFill="1" applyAlignment="1">
      <alignment horizontal="left" vertical="distributed"/>
    </xf>
    <xf numFmtId="0" fontId="16" fillId="0" borderId="0" xfId="0" applyFont="1" applyFill="1" applyAlignment="1">
      <alignment horizontal="left" wrapText="1" shrinkToFit="1"/>
    </xf>
    <xf numFmtId="0" fontId="4" fillId="0" borderId="0" xfId="0" applyFont="1" applyFill="1" applyAlignment="1">
      <alignment horizontal="left" wrapText="1"/>
    </xf>
    <xf numFmtId="0" fontId="16" fillId="0" borderId="0" xfId="0" applyFont="1" applyFill="1" applyAlignment="1">
      <alignment vertical="distributed"/>
    </xf>
    <xf numFmtId="0" fontId="16" fillId="0" borderId="0" xfId="0" applyFont="1" applyFill="1" applyAlignment="1">
      <alignment horizontal="left" vertical="distributed"/>
    </xf>
    <xf numFmtId="0" fontId="0" fillId="0" borderId="0" xfId="0" applyAlignment="1">
      <alignment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distributed"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zoomScale="75" zoomScaleNormal="75" zoomScaleSheetLayoutView="75" zoomScalePageLayoutView="85" workbookViewId="0" topLeftCell="A81">
      <selection activeCell="AO19" sqref="AO19"/>
    </sheetView>
  </sheetViews>
  <sheetFormatPr defaultColWidth="8.8515625" defaultRowHeight="15"/>
  <cols>
    <col min="1" max="1" width="9.7109375" style="0" customWidth="1"/>
    <col min="2" max="2" width="37.28125" style="0" customWidth="1"/>
    <col min="3" max="3" width="4.28125" style="0" customWidth="1"/>
    <col min="4" max="4" width="4.140625" style="0" customWidth="1"/>
    <col min="5" max="5" width="5.421875" style="0" customWidth="1"/>
    <col min="6" max="6" width="8.140625" style="0" customWidth="1"/>
    <col min="7" max="7" width="5.8515625" style="0" customWidth="1"/>
    <col min="8" max="8" width="7.7109375" style="0" customWidth="1"/>
    <col min="9" max="9" width="0.13671875" style="0" hidden="1" customWidth="1"/>
    <col min="10" max="10" width="4.28125" style="0" customWidth="1"/>
    <col min="11" max="11" width="5.28125" style="0" customWidth="1"/>
    <col min="12" max="12" width="4.140625" style="0" customWidth="1"/>
    <col min="13" max="16" width="6.140625" style="0" customWidth="1"/>
    <col min="17" max="17" width="6.00390625" style="0" customWidth="1"/>
    <col min="18" max="24" width="6.140625" style="0" customWidth="1"/>
    <col min="25" max="25" width="6.421875" style="0" customWidth="1"/>
  </cols>
  <sheetData>
    <row r="1" spans="1:25" ht="15.75">
      <c r="A1" s="381" t="s">
        <v>19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</row>
    <row r="2" spans="1:13" ht="16.5" thickBot="1">
      <c r="A2" s="3"/>
      <c r="F2" s="4"/>
      <c r="G2" s="4"/>
      <c r="H2" s="4"/>
      <c r="I2" s="4"/>
      <c r="J2" s="4"/>
      <c r="K2" s="4"/>
      <c r="L2" s="4"/>
      <c r="M2" s="4"/>
    </row>
    <row r="3" spans="1:25" ht="15" customHeight="1">
      <c r="A3" s="382" t="s">
        <v>0</v>
      </c>
      <c r="B3" s="385" t="s">
        <v>1</v>
      </c>
      <c r="C3" s="388" t="s">
        <v>2</v>
      </c>
      <c r="D3" s="388"/>
      <c r="E3" s="389"/>
      <c r="F3" s="400" t="s">
        <v>3</v>
      </c>
      <c r="G3" s="401"/>
      <c r="H3" s="401"/>
      <c r="I3" s="401"/>
      <c r="J3" s="401"/>
      <c r="K3" s="401"/>
      <c r="L3" s="401"/>
      <c r="M3" s="400" t="s">
        <v>76</v>
      </c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2"/>
    </row>
    <row r="4" spans="1:25" ht="11.25" customHeight="1">
      <c r="A4" s="383"/>
      <c r="B4" s="386"/>
      <c r="C4" s="390"/>
      <c r="D4" s="390"/>
      <c r="E4" s="391"/>
      <c r="F4" s="406"/>
      <c r="G4" s="407"/>
      <c r="H4" s="407"/>
      <c r="I4" s="407"/>
      <c r="J4" s="407"/>
      <c r="K4" s="407"/>
      <c r="L4" s="407"/>
      <c r="M4" s="403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5"/>
    </row>
    <row r="5" spans="1:25" s="2" customFormat="1" ht="16.5" customHeight="1">
      <c r="A5" s="383"/>
      <c r="B5" s="386"/>
      <c r="C5" s="371" t="s">
        <v>44</v>
      </c>
      <c r="D5" s="371" t="s">
        <v>77</v>
      </c>
      <c r="E5" s="392" t="s">
        <v>45</v>
      </c>
      <c r="F5" s="399" t="s">
        <v>4</v>
      </c>
      <c r="G5" s="372" t="s">
        <v>78</v>
      </c>
      <c r="H5" s="373" t="s">
        <v>5</v>
      </c>
      <c r="I5" s="373"/>
      <c r="J5" s="373"/>
      <c r="K5" s="373"/>
      <c r="L5" s="374"/>
      <c r="M5" s="364" t="s">
        <v>40</v>
      </c>
      <c r="N5" s="365"/>
      <c r="O5" s="365"/>
      <c r="P5" s="365"/>
      <c r="Q5" s="365"/>
      <c r="R5" s="366"/>
      <c r="S5" s="364" t="s">
        <v>42</v>
      </c>
      <c r="T5" s="365"/>
      <c r="U5" s="365"/>
      <c r="V5" s="365"/>
      <c r="W5" s="365"/>
      <c r="X5" s="365"/>
      <c r="Y5" s="366"/>
    </row>
    <row r="6" spans="1:25" s="2" customFormat="1" ht="27" customHeight="1">
      <c r="A6" s="383"/>
      <c r="B6" s="386"/>
      <c r="C6" s="371"/>
      <c r="D6" s="371"/>
      <c r="E6" s="392"/>
      <c r="F6" s="399"/>
      <c r="G6" s="372"/>
      <c r="H6" s="393" t="s">
        <v>66</v>
      </c>
      <c r="I6" s="394"/>
      <c r="J6" s="370" t="s">
        <v>6</v>
      </c>
      <c r="K6" s="365"/>
      <c r="L6" s="365"/>
      <c r="M6" s="367" t="s">
        <v>64</v>
      </c>
      <c r="N6" s="370" t="s">
        <v>41</v>
      </c>
      <c r="O6" s="365"/>
      <c r="P6" s="365"/>
      <c r="Q6" s="365"/>
      <c r="R6" s="366"/>
      <c r="S6" s="367" t="s">
        <v>64</v>
      </c>
      <c r="T6" s="370" t="s">
        <v>43</v>
      </c>
      <c r="U6" s="365"/>
      <c r="V6" s="365"/>
      <c r="W6" s="365"/>
      <c r="X6" s="365"/>
      <c r="Y6" s="366"/>
    </row>
    <row r="7" spans="1:25" s="2" customFormat="1" ht="24.75" customHeight="1">
      <c r="A7" s="383"/>
      <c r="B7" s="386"/>
      <c r="C7" s="371"/>
      <c r="D7" s="371"/>
      <c r="E7" s="392"/>
      <c r="F7" s="399"/>
      <c r="G7" s="372"/>
      <c r="H7" s="395"/>
      <c r="I7" s="396"/>
      <c r="J7" s="375" t="s">
        <v>32</v>
      </c>
      <c r="K7" s="377" t="s">
        <v>33</v>
      </c>
      <c r="L7" s="408" t="s">
        <v>34</v>
      </c>
      <c r="M7" s="368"/>
      <c r="N7" s="7" t="s">
        <v>35</v>
      </c>
      <c r="O7" s="7" t="s">
        <v>36</v>
      </c>
      <c r="P7" s="7" t="s">
        <v>37</v>
      </c>
      <c r="Q7" s="7" t="s">
        <v>38</v>
      </c>
      <c r="R7" s="43" t="s">
        <v>39</v>
      </c>
      <c r="S7" s="368"/>
      <c r="T7" s="35" t="s">
        <v>92</v>
      </c>
      <c r="U7" s="35" t="s">
        <v>93</v>
      </c>
      <c r="V7" s="35" t="s">
        <v>94</v>
      </c>
      <c r="W7" s="44" t="s">
        <v>95</v>
      </c>
      <c r="X7" s="35" t="s">
        <v>102</v>
      </c>
      <c r="Y7" s="45" t="s">
        <v>103</v>
      </c>
    </row>
    <row r="8" spans="1:25" s="2" customFormat="1" ht="60.75" customHeight="1">
      <c r="A8" s="384"/>
      <c r="B8" s="387"/>
      <c r="C8" s="371"/>
      <c r="D8" s="371"/>
      <c r="E8" s="392"/>
      <c r="F8" s="399"/>
      <c r="G8" s="372"/>
      <c r="H8" s="397"/>
      <c r="I8" s="398"/>
      <c r="J8" s="376"/>
      <c r="K8" s="378"/>
      <c r="L8" s="409"/>
      <c r="M8" s="369"/>
      <c r="N8" s="7">
        <v>35</v>
      </c>
      <c r="O8" s="7">
        <v>35</v>
      </c>
      <c r="P8" s="7">
        <v>35</v>
      </c>
      <c r="Q8" s="7">
        <v>35</v>
      </c>
      <c r="R8" s="63">
        <v>35</v>
      </c>
      <c r="S8" s="369"/>
      <c r="T8" s="7">
        <v>16</v>
      </c>
      <c r="U8" s="7">
        <v>21</v>
      </c>
      <c r="V8" s="7">
        <v>16</v>
      </c>
      <c r="W8" s="42">
        <v>21</v>
      </c>
      <c r="X8" s="7">
        <v>16</v>
      </c>
      <c r="Y8" s="43">
        <v>15</v>
      </c>
    </row>
    <row r="9" spans="1:25" ht="15">
      <c r="A9" s="46">
        <v>1</v>
      </c>
      <c r="B9" s="14">
        <v>2</v>
      </c>
      <c r="C9" s="14">
        <v>3</v>
      </c>
      <c r="D9" s="14">
        <v>5</v>
      </c>
      <c r="E9" s="15">
        <v>6</v>
      </c>
      <c r="F9" s="46">
        <v>7</v>
      </c>
      <c r="G9" s="47">
        <v>8</v>
      </c>
      <c r="H9" s="379">
        <v>9</v>
      </c>
      <c r="I9" s="380"/>
      <c r="J9" s="14">
        <v>10</v>
      </c>
      <c r="K9" s="14">
        <v>11</v>
      </c>
      <c r="L9" s="47">
        <v>12</v>
      </c>
      <c r="M9" s="232">
        <v>13</v>
      </c>
      <c r="N9" s="14">
        <v>14</v>
      </c>
      <c r="O9" s="14">
        <v>15</v>
      </c>
      <c r="P9" s="14">
        <v>16</v>
      </c>
      <c r="Q9" s="14">
        <v>17</v>
      </c>
      <c r="R9" s="15">
        <v>18</v>
      </c>
      <c r="S9" s="232">
        <v>19</v>
      </c>
      <c r="T9" s="14">
        <v>20</v>
      </c>
      <c r="U9" s="14">
        <v>21</v>
      </c>
      <c r="V9" s="14">
        <v>22</v>
      </c>
      <c r="W9" s="47">
        <v>23</v>
      </c>
      <c r="X9" s="14">
        <v>24</v>
      </c>
      <c r="Y9" s="15">
        <v>25</v>
      </c>
    </row>
    <row r="10" spans="1:25" ht="29.25" customHeight="1">
      <c r="A10" s="229" t="s">
        <v>174</v>
      </c>
      <c r="B10" s="230" t="s">
        <v>173</v>
      </c>
      <c r="C10" s="14"/>
      <c r="D10" s="14"/>
      <c r="E10" s="15"/>
      <c r="F10" s="281">
        <f>SUM(F12:F45)</f>
        <v>7350</v>
      </c>
      <c r="G10" s="279">
        <f>SUM(G12:G45)</f>
        <v>2450</v>
      </c>
      <c r="H10" s="360">
        <f>SUM(H12:H45)</f>
        <v>4900</v>
      </c>
      <c r="I10" s="361"/>
      <c r="J10" s="18"/>
      <c r="K10" s="18"/>
      <c r="L10" s="225"/>
      <c r="M10" s="226">
        <f>SUM(M12:M45)</f>
        <v>4900</v>
      </c>
      <c r="N10" s="224"/>
      <c r="O10" s="21"/>
      <c r="P10" s="21"/>
      <c r="Q10" s="21"/>
      <c r="R10" s="22"/>
      <c r="S10" s="50"/>
      <c r="T10" s="52"/>
      <c r="U10" s="53"/>
      <c r="V10" s="52"/>
      <c r="W10" s="53"/>
      <c r="X10" s="21"/>
      <c r="Y10" s="54"/>
    </row>
    <row r="11" spans="1:25" ht="25.5">
      <c r="A11" s="26" t="s">
        <v>80</v>
      </c>
      <c r="B11" s="27" t="s">
        <v>219</v>
      </c>
      <c r="C11" s="14"/>
      <c r="D11" s="14"/>
      <c r="E11" s="15"/>
      <c r="F11" s="50"/>
      <c r="G11" s="16"/>
      <c r="H11" s="16"/>
      <c r="I11" s="17"/>
      <c r="J11" s="18"/>
      <c r="K11" s="18"/>
      <c r="L11" s="225"/>
      <c r="M11" s="222"/>
      <c r="N11" s="20"/>
      <c r="O11" s="21"/>
      <c r="P11" s="21"/>
      <c r="Q11" s="21"/>
      <c r="R11" s="22"/>
      <c r="S11" s="19"/>
      <c r="T11" s="21"/>
      <c r="U11" s="23"/>
      <c r="V11" s="21"/>
      <c r="W11" s="23"/>
      <c r="X11" s="21"/>
      <c r="Y11" s="54"/>
    </row>
    <row r="12" spans="1:25" ht="15.75" customHeight="1">
      <c r="A12" s="28" t="s">
        <v>164</v>
      </c>
      <c r="B12" s="29" t="s">
        <v>227</v>
      </c>
      <c r="C12" s="7" t="s">
        <v>181</v>
      </c>
      <c r="D12" s="7"/>
      <c r="E12" s="189" t="s">
        <v>142</v>
      </c>
      <c r="F12" s="55">
        <f>H12+G12</f>
        <v>1102</v>
      </c>
      <c r="G12" s="269">
        <v>367</v>
      </c>
      <c r="H12" s="332">
        <f aca="true" t="shared" si="0" ref="H12:H45">$M12+$S12</f>
        <v>735</v>
      </c>
      <c r="I12" s="333"/>
      <c r="J12" s="7">
        <v>735</v>
      </c>
      <c r="K12" s="7"/>
      <c r="L12" s="42"/>
      <c r="M12" s="56">
        <f>(N12*$N$8)+(O12*$O$8)+(P12*$P$8)+(Q12*$Q$8)+(R12*$R$8)</f>
        <v>735</v>
      </c>
      <c r="N12" s="57">
        <v>5</v>
      </c>
      <c r="O12" s="7">
        <v>5</v>
      </c>
      <c r="P12" s="7">
        <v>5</v>
      </c>
      <c r="Q12" s="7">
        <v>3</v>
      </c>
      <c r="R12" s="43">
        <v>3</v>
      </c>
      <c r="S12" s="56"/>
      <c r="T12" s="7"/>
      <c r="U12" s="7"/>
      <c r="V12" s="7"/>
      <c r="W12" s="42"/>
      <c r="X12" s="7"/>
      <c r="Y12" s="58"/>
    </row>
    <row r="13" spans="1:25" ht="15.75" customHeight="1">
      <c r="A13" s="28" t="s">
        <v>165</v>
      </c>
      <c r="B13" s="29" t="s">
        <v>228</v>
      </c>
      <c r="C13" s="7"/>
      <c r="D13" s="7"/>
      <c r="E13" s="189" t="s">
        <v>141</v>
      </c>
      <c r="F13" s="55">
        <f>H13+G13</f>
        <v>525</v>
      </c>
      <c r="G13" s="42">
        <f>H13/2</f>
        <v>175</v>
      </c>
      <c r="H13" s="332">
        <f t="shared" si="0"/>
        <v>350</v>
      </c>
      <c r="I13" s="333"/>
      <c r="J13" s="7">
        <v>350</v>
      </c>
      <c r="K13" s="7"/>
      <c r="L13" s="42"/>
      <c r="M13" s="56">
        <f>(N13*$N$8)+(O13*$O$8)+(P13*$P$8)+(Q13*$Q$8)+(R13*$R$8)</f>
        <v>350</v>
      </c>
      <c r="N13" s="57">
        <v>2</v>
      </c>
      <c r="O13" s="7">
        <v>2</v>
      </c>
      <c r="P13" s="7">
        <v>2</v>
      </c>
      <c r="Q13" s="7">
        <v>2</v>
      </c>
      <c r="R13" s="43">
        <v>2</v>
      </c>
      <c r="S13" s="56"/>
      <c r="T13" s="7"/>
      <c r="U13" s="7"/>
      <c r="V13" s="7"/>
      <c r="W13" s="42"/>
      <c r="X13" s="7"/>
      <c r="Y13" s="58"/>
    </row>
    <row r="14" spans="1:25" s="287" customFormat="1" ht="25.5" customHeight="1">
      <c r="A14" s="26" t="s">
        <v>81</v>
      </c>
      <c r="B14" s="27" t="s">
        <v>220</v>
      </c>
      <c r="C14" s="7"/>
      <c r="D14" s="42"/>
      <c r="E14" s="189"/>
      <c r="F14" s="55"/>
      <c r="G14" s="42"/>
      <c r="H14" s="13"/>
      <c r="I14" s="10"/>
      <c r="J14" s="7"/>
      <c r="K14" s="7"/>
      <c r="L14" s="42"/>
      <c r="M14" s="56"/>
      <c r="N14" s="57"/>
      <c r="O14" s="7"/>
      <c r="P14" s="7"/>
      <c r="Q14" s="7"/>
      <c r="R14" s="43"/>
      <c r="S14" s="56"/>
      <c r="T14" s="7"/>
      <c r="U14" s="7"/>
      <c r="V14" s="7"/>
      <c r="W14" s="42"/>
      <c r="X14" s="7"/>
      <c r="Y14" s="58"/>
    </row>
    <row r="15" spans="1:25" s="287" customFormat="1" ht="15" customHeight="1">
      <c r="A15" s="290" t="s">
        <v>222</v>
      </c>
      <c r="B15" s="291" t="s">
        <v>278</v>
      </c>
      <c r="C15" s="7"/>
      <c r="D15" s="42"/>
      <c r="E15" s="189"/>
      <c r="F15" s="55"/>
      <c r="G15" s="42"/>
      <c r="H15" s="13"/>
      <c r="I15" s="10"/>
      <c r="J15" s="7"/>
      <c r="K15" s="7"/>
      <c r="L15" s="42"/>
      <c r="M15" s="56"/>
      <c r="N15" s="57"/>
      <c r="O15" s="7"/>
      <c r="P15" s="7"/>
      <c r="Q15" s="7"/>
      <c r="R15" s="43"/>
      <c r="S15" s="56"/>
      <c r="T15" s="7"/>
      <c r="U15" s="7"/>
      <c r="V15" s="7"/>
      <c r="W15" s="42"/>
      <c r="X15" s="7"/>
      <c r="Y15" s="58"/>
    </row>
    <row r="16" spans="1:25" s="287" customFormat="1" ht="25.5" customHeight="1">
      <c r="A16" s="26" t="s">
        <v>82</v>
      </c>
      <c r="B16" s="27" t="s">
        <v>223</v>
      </c>
      <c r="C16" s="7"/>
      <c r="D16" s="42"/>
      <c r="E16" s="189"/>
      <c r="F16" s="55"/>
      <c r="G16" s="42"/>
      <c r="H16" s="13"/>
      <c r="I16" s="10"/>
      <c r="J16" s="7"/>
      <c r="K16" s="7"/>
      <c r="L16" s="42"/>
      <c r="M16" s="56"/>
      <c r="N16" s="57"/>
      <c r="O16" s="7"/>
      <c r="P16" s="7"/>
      <c r="Q16" s="7"/>
      <c r="R16" s="43"/>
      <c r="S16" s="56"/>
      <c r="T16" s="7"/>
      <c r="U16" s="7"/>
      <c r="V16" s="7"/>
      <c r="W16" s="42"/>
      <c r="X16" s="7"/>
      <c r="Y16" s="58"/>
    </row>
    <row r="17" spans="1:25" s="8" customFormat="1" ht="15.75" customHeight="1">
      <c r="A17" s="28" t="s">
        <v>152</v>
      </c>
      <c r="B17" s="59" t="s">
        <v>137</v>
      </c>
      <c r="C17" s="7"/>
      <c r="D17" s="42"/>
      <c r="E17" s="189" t="s">
        <v>141</v>
      </c>
      <c r="F17" s="55">
        <f>H17+G17</f>
        <v>525</v>
      </c>
      <c r="G17" s="42">
        <f>H17/2</f>
        <v>175</v>
      </c>
      <c r="H17" s="332">
        <f t="shared" si="0"/>
        <v>350</v>
      </c>
      <c r="I17" s="333"/>
      <c r="J17" s="7"/>
      <c r="K17" s="7">
        <v>350</v>
      </c>
      <c r="L17" s="42"/>
      <c r="M17" s="60">
        <f>(N17*$N$8)+(O17*$O$8)+(P17*$P$8)+(Q17*$Q$8)+(R17*$R$8)</f>
        <v>350</v>
      </c>
      <c r="N17" s="61">
        <v>2</v>
      </c>
      <c r="O17" s="62">
        <v>2</v>
      </c>
      <c r="P17" s="62">
        <v>2</v>
      </c>
      <c r="Q17" s="62">
        <v>2</v>
      </c>
      <c r="R17" s="63">
        <v>2</v>
      </c>
      <c r="S17" s="56"/>
      <c r="T17" s="62"/>
      <c r="U17" s="62"/>
      <c r="V17" s="62"/>
      <c r="W17" s="64"/>
      <c r="X17" s="62"/>
      <c r="Y17" s="58"/>
    </row>
    <row r="18" spans="1:25" s="8" customFormat="1" ht="15.75" customHeight="1">
      <c r="A18" s="288" t="s">
        <v>167</v>
      </c>
      <c r="B18" s="59" t="s">
        <v>138</v>
      </c>
      <c r="C18" s="7"/>
      <c r="D18" s="7"/>
      <c r="E18" s="189" t="s">
        <v>141</v>
      </c>
      <c r="F18" s="55">
        <f>H18+G18</f>
        <v>263</v>
      </c>
      <c r="G18" s="67">
        <v>88</v>
      </c>
      <c r="H18" s="332">
        <f t="shared" si="0"/>
        <v>175</v>
      </c>
      <c r="I18" s="333"/>
      <c r="J18" s="7"/>
      <c r="K18" s="7">
        <v>175</v>
      </c>
      <c r="L18" s="42"/>
      <c r="M18" s="60">
        <f>(N18*$N$8)+(O18*$O$8)+(P18*$P$8)+(Q18*$Q$8)+(R18*$R$8)</f>
        <v>175</v>
      </c>
      <c r="N18" s="61">
        <v>1</v>
      </c>
      <c r="O18" s="61">
        <v>1</v>
      </c>
      <c r="P18" s="61">
        <v>1</v>
      </c>
      <c r="Q18" s="62">
        <v>1</v>
      </c>
      <c r="R18" s="63">
        <v>1</v>
      </c>
      <c r="S18" s="56"/>
      <c r="T18" s="62"/>
      <c r="U18" s="62"/>
      <c r="V18" s="62"/>
      <c r="W18" s="64"/>
      <c r="X18" s="62"/>
      <c r="Y18" s="58"/>
    </row>
    <row r="19" spans="1:25" ht="25.5">
      <c r="A19" s="26" t="s">
        <v>85</v>
      </c>
      <c r="B19" s="27" t="s">
        <v>224</v>
      </c>
      <c r="C19" s="6"/>
      <c r="D19" s="6"/>
      <c r="E19" s="65"/>
      <c r="F19" s="66"/>
      <c r="H19" s="13"/>
      <c r="I19" s="10"/>
      <c r="J19" s="6"/>
      <c r="K19" s="6"/>
      <c r="L19" s="67"/>
      <c r="M19" s="68"/>
      <c r="N19" s="69"/>
      <c r="O19" s="70"/>
      <c r="P19" s="70"/>
      <c r="Q19" s="70"/>
      <c r="R19" s="71"/>
      <c r="S19" s="72"/>
      <c r="T19" s="70"/>
      <c r="U19" s="70"/>
      <c r="V19" s="70"/>
      <c r="W19" s="73"/>
      <c r="X19" s="70"/>
      <c r="Y19" s="54"/>
    </row>
    <row r="20" spans="1:25" ht="15.75">
      <c r="A20" s="28" t="s">
        <v>162</v>
      </c>
      <c r="B20" s="248" t="s">
        <v>229</v>
      </c>
      <c r="C20" s="447"/>
      <c r="D20" s="447"/>
      <c r="E20" s="452" t="s">
        <v>141</v>
      </c>
      <c r="F20" s="453">
        <f>H20+G20</f>
        <v>525</v>
      </c>
      <c r="G20" s="428">
        <f>H20/2</f>
        <v>175</v>
      </c>
      <c r="H20" s="445">
        <f t="shared" si="0"/>
        <v>350</v>
      </c>
      <c r="I20" s="12"/>
      <c r="J20" s="428">
        <v>350</v>
      </c>
      <c r="K20" s="428"/>
      <c r="L20" s="449"/>
      <c r="M20" s="448">
        <f>(N20*$N$8)+(O20*$O$8)+(P20*$P$8)+(Q20*$Q$8)+(R20*$R$8)</f>
        <v>350</v>
      </c>
      <c r="N20" s="428">
        <v>2</v>
      </c>
      <c r="O20" s="428">
        <v>2</v>
      </c>
      <c r="P20" s="428">
        <v>2</v>
      </c>
      <c r="Q20" s="428">
        <v>2</v>
      </c>
      <c r="R20" s="449">
        <v>2</v>
      </c>
      <c r="S20" s="72"/>
      <c r="T20" s="6"/>
      <c r="U20" s="6"/>
      <c r="V20" s="6"/>
      <c r="W20" s="67"/>
      <c r="X20" s="6"/>
      <c r="Y20" s="54"/>
    </row>
    <row r="21" spans="1:25" s="287" customFormat="1" ht="15.75">
      <c r="A21" s="28" t="s">
        <v>225</v>
      </c>
      <c r="B21" s="248" t="s">
        <v>226</v>
      </c>
      <c r="C21" s="348"/>
      <c r="D21" s="348"/>
      <c r="E21" s="454"/>
      <c r="F21" s="455"/>
      <c r="G21" s="350"/>
      <c r="H21" s="446"/>
      <c r="I21" s="10"/>
      <c r="J21" s="350"/>
      <c r="K21" s="350"/>
      <c r="L21" s="451"/>
      <c r="M21" s="450"/>
      <c r="N21" s="350"/>
      <c r="O21" s="350"/>
      <c r="P21" s="350"/>
      <c r="Q21" s="350"/>
      <c r="R21" s="451"/>
      <c r="S21" s="72"/>
      <c r="T21" s="6"/>
      <c r="U21" s="6"/>
      <c r="V21" s="6"/>
      <c r="W21" s="67"/>
      <c r="X21" s="6"/>
      <c r="Y21" s="54"/>
    </row>
    <row r="22" spans="1:25" ht="16.5" customHeight="1">
      <c r="A22" s="28" t="s">
        <v>230</v>
      </c>
      <c r="B22" s="29" t="s">
        <v>163</v>
      </c>
      <c r="C22" s="6"/>
      <c r="D22" s="6"/>
      <c r="E22" s="189" t="s">
        <v>145</v>
      </c>
      <c r="F22" s="55">
        <f>H22+G22</f>
        <v>210</v>
      </c>
      <c r="G22" s="42">
        <f>H22/2</f>
        <v>70</v>
      </c>
      <c r="H22" s="332">
        <f t="shared" si="0"/>
        <v>140</v>
      </c>
      <c r="I22" s="333"/>
      <c r="J22" s="7">
        <v>140</v>
      </c>
      <c r="K22" s="7"/>
      <c r="L22" s="42"/>
      <c r="M22" s="56">
        <f>(N22*$N$8)+(O22*$O$8)+(P22*$P$8)+(Q22*$Q$8)+(R22*$R$8)</f>
        <v>140</v>
      </c>
      <c r="N22" s="57"/>
      <c r="O22" s="7"/>
      <c r="P22" s="7"/>
      <c r="Q22" s="7">
        <v>2</v>
      </c>
      <c r="R22" s="43">
        <v>2</v>
      </c>
      <c r="S22" s="56"/>
      <c r="T22" s="7"/>
      <c r="U22" s="7"/>
      <c r="V22" s="7"/>
      <c r="W22" s="42"/>
      <c r="X22" s="7"/>
      <c r="Y22" s="58"/>
    </row>
    <row r="23" spans="1:25" ht="15.75" customHeight="1">
      <c r="A23" s="28" t="s">
        <v>231</v>
      </c>
      <c r="B23" s="248" t="s">
        <v>151</v>
      </c>
      <c r="C23" s="6"/>
      <c r="D23" s="6"/>
      <c r="E23" s="188" t="s">
        <v>141</v>
      </c>
      <c r="F23" s="55">
        <f>H23+G23</f>
        <v>420</v>
      </c>
      <c r="G23" s="42">
        <v>140</v>
      </c>
      <c r="H23" s="332">
        <f t="shared" si="0"/>
        <v>280</v>
      </c>
      <c r="I23" s="333"/>
      <c r="J23" s="7">
        <v>245</v>
      </c>
      <c r="K23" s="7"/>
      <c r="L23" s="42"/>
      <c r="M23" s="56">
        <f>(N23*$N$8)+(O23*$O$8)+(P23*$P$8)+(Q23*$Q$8)+(R23*$R$8)</f>
        <v>280</v>
      </c>
      <c r="N23" s="57">
        <v>1</v>
      </c>
      <c r="O23" s="7">
        <v>1</v>
      </c>
      <c r="P23" s="7">
        <v>2</v>
      </c>
      <c r="Q23" s="7">
        <v>2</v>
      </c>
      <c r="R23" s="63">
        <v>2</v>
      </c>
      <c r="S23" s="56"/>
      <c r="T23" s="7"/>
      <c r="U23" s="7"/>
      <c r="V23" s="7"/>
      <c r="W23" s="42"/>
      <c r="X23" s="7"/>
      <c r="Y23" s="58"/>
    </row>
    <row r="24" spans="1:25" s="5" customFormat="1" ht="25.5" customHeight="1">
      <c r="A24" s="26" t="s">
        <v>86</v>
      </c>
      <c r="B24" s="27" t="s">
        <v>83</v>
      </c>
      <c r="C24" s="14"/>
      <c r="D24" s="14"/>
      <c r="E24" s="15"/>
      <c r="F24" s="19"/>
      <c r="G24" s="47"/>
      <c r="H24" s="16"/>
      <c r="I24" s="17"/>
      <c r="J24" s="14"/>
      <c r="K24" s="14"/>
      <c r="L24" s="47"/>
      <c r="M24" s="46"/>
      <c r="N24" s="48"/>
      <c r="O24" s="14"/>
      <c r="P24" s="14"/>
      <c r="Q24" s="14"/>
      <c r="R24" s="15"/>
      <c r="S24" s="72"/>
      <c r="T24" s="14"/>
      <c r="U24" s="14"/>
      <c r="V24" s="14"/>
      <c r="W24" s="47"/>
      <c r="X24" s="14"/>
      <c r="Y24" s="75"/>
    </row>
    <row r="25" spans="1:25" ht="15.75">
      <c r="A25" s="28" t="s">
        <v>232</v>
      </c>
      <c r="B25" s="29" t="s">
        <v>170</v>
      </c>
      <c r="C25" s="7"/>
      <c r="D25" s="7"/>
      <c r="E25" s="189" t="s">
        <v>171</v>
      </c>
      <c r="F25" s="55">
        <f>H25+G25</f>
        <v>525</v>
      </c>
      <c r="G25" s="42">
        <f>H25/2</f>
        <v>175</v>
      </c>
      <c r="H25" s="332">
        <f t="shared" si="0"/>
        <v>350</v>
      </c>
      <c r="I25" s="333"/>
      <c r="J25" s="7">
        <v>350</v>
      </c>
      <c r="K25" s="7"/>
      <c r="L25" s="42"/>
      <c r="M25" s="56">
        <f>(N25*$N$8)+(O25*$O$8)+(P25*$P$8)+(Q25*$Q$8)+(R25*$R$8)</f>
        <v>350</v>
      </c>
      <c r="N25" s="7">
        <v>5</v>
      </c>
      <c r="O25" s="7">
        <v>5</v>
      </c>
      <c r="P25" s="7"/>
      <c r="Q25" s="7"/>
      <c r="R25" s="43"/>
      <c r="S25" s="56"/>
      <c r="T25" s="7"/>
      <c r="U25" s="7"/>
      <c r="V25" s="7"/>
      <c r="W25" s="42"/>
      <c r="X25" s="7"/>
      <c r="Y25" s="58"/>
    </row>
    <row r="26" spans="1:25" ht="15.75">
      <c r="A26" s="28" t="s">
        <v>233</v>
      </c>
      <c r="B26" s="29" t="s">
        <v>168</v>
      </c>
      <c r="C26" s="200">
        <v>5</v>
      </c>
      <c r="D26" s="7"/>
      <c r="E26" s="189" t="s">
        <v>172</v>
      </c>
      <c r="F26" s="55">
        <f>H26+G26</f>
        <v>473</v>
      </c>
      <c r="G26" s="42">
        <v>158</v>
      </c>
      <c r="H26" s="332">
        <f t="shared" si="0"/>
        <v>315</v>
      </c>
      <c r="I26" s="333"/>
      <c r="J26" s="7">
        <v>315</v>
      </c>
      <c r="K26" s="7"/>
      <c r="L26" s="42"/>
      <c r="M26" s="56">
        <f>(N26*$N$8)+(O26*$O$8)+(P26*$P$8)+(Q26*$Q$8)+(R26*$R$8)</f>
        <v>315</v>
      </c>
      <c r="N26" s="57"/>
      <c r="O26" s="7"/>
      <c r="P26" s="7">
        <v>3</v>
      </c>
      <c r="Q26" s="7">
        <v>3</v>
      </c>
      <c r="R26" s="43">
        <v>3</v>
      </c>
      <c r="S26" s="56"/>
      <c r="T26" s="7"/>
      <c r="U26" s="7"/>
      <c r="V26" s="7"/>
      <c r="W26" s="42"/>
      <c r="X26" s="7"/>
      <c r="Y26" s="58"/>
    </row>
    <row r="27" spans="1:25" ht="15.75">
      <c r="A27" s="28" t="s">
        <v>153</v>
      </c>
      <c r="B27" s="29" t="s">
        <v>169</v>
      </c>
      <c r="C27" s="7">
        <v>5</v>
      </c>
      <c r="D27" s="7"/>
      <c r="E27" s="189" t="s">
        <v>172</v>
      </c>
      <c r="F27" s="55">
        <f>H27+G27</f>
        <v>315</v>
      </c>
      <c r="G27" s="42">
        <f>H27/2</f>
        <v>105</v>
      </c>
      <c r="H27" s="332">
        <f t="shared" si="0"/>
        <v>210</v>
      </c>
      <c r="I27" s="333"/>
      <c r="J27" s="7">
        <v>210</v>
      </c>
      <c r="K27" s="7"/>
      <c r="L27" s="42"/>
      <c r="M27" s="56">
        <f>(N27*$N$8)+(O27*$O$8)+(P27*$P$8)+(Q27*$Q$8)+(R27*$R$8)</f>
        <v>210</v>
      </c>
      <c r="N27" s="57"/>
      <c r="O27" s="7"/>
      <c r="P27" s="7">
        <v>2</v>
      </c>
      <c r="Q27" s="7">
        <v>2</v>
      </c>
      <c r="R27" s="43">
        <v>2</v>
      </c>
      <c r="S27" s="56"/>
      <c r="T27" s="7"/>
      <c r="U27" s="7"/>
      <c r="V27" s="7"/>
      <c r="W27" s="42"/>
      <c r="X27" s="7"/>
      <c r="Y27" s="58"/>
    </row>
    <row r="28" spans="1:25" ht="15.75">
      <c r="A28" s="28" t="s">
        <v>284</v>
      </c>
      <c r="B28" s="248" t="s">
        <v>166</v>
      </c>
      <c r="D28" s="6"/>
      <c r="E28" s="201">
        <v>4.5</v>
      </c>
      <c r="F28" s="55">
        <f>H28+G28</f>
        <v>105</v>
      </c>
      <c r="G28" s="42">
        <f>H28/2</f>
        <v>35</v>
      </c>
      <c r="H28" s="332">
        <f>$M28+$S28</f>
        <v>70</v>
      </c>
      <c r="I28" s="333"/>
      <c r="J28" s="7"/>
      <c r="K28" s="7">
        <v>70</v>
      </c>
      <c r="L28" s="42"/>
      <c r="M28" s="56">
        <f>(N28*$N$8)+(O28*$O$8)+(P28*$P$8)+(Q28*$Q$8)+(R28*$R$8)</f>
        <v>70</v>
      </c>
      <c r="N28" s="57"/>
      <c r="O28" s="7"/>
      <c r="P28" s="7"/>
      <c r="Q28" s="62">
        <v>1</v>
      </c>
      <c r="R28" s="63">
        <v>1</v>
      </c>
      <c r="S28" s="56"/>
      <c r="T28" s="7"/>
      <c r="U28" s="7"/>
      <c r="V28" s="7"/>
      <c r="W28" s="42"/>
      <c r="X28" s="6"/>
      <c r="Y28" s="54"/>
    </row>
    <row r="29" spans="1:25" ht="39.75" customHeight="1">
      <c r="A29" s="26" t="s">
        <v>87</v>
      </c>
      <c r="B29" s="27" t="s">
        <v>84</v>
      </c>
      <c r="C29" s="6"/>
      <c r="D29" s="6"/>
      <c r="E29" s="65"/>
      <c r="F29" s="66"/>
      <c r="G29" s="67"/>
      <c r="H29" s="332"/>
      <c r="I29" s="333"/>
      <c r="J29" s="6"/>
      <c r="K29" s="6"/>
      <c r="L29" s="67"/>
      <c r="M29" s="72"/>
      <c r="N29" s="74"/>
      <c r="O29" s="6"/>
      <c r="P29" s="6"/>
      <c r="Q29" s="6"/>
      <c r="R29" s="65"/>
      <c r="S29" s="72"/>
      <c r="T29" s="6"/>
      <c r="U29" s="6"/>
      <c r="V29" s="6"/>
      <c r="W29" s="67"/>
      <c r="X29" s="6"/>
      <c r="Y29" s="54"/>
    </row>
    <row r="30" spans="1:25" ht="26.25" customHeight="1">
      <c r="A30" s="28" t="s">
        <v>154</v>
      </c>
      <c r="B30" s="29" t="s">
        <v>180</v>
      </c>
      <c r="C30" s="6"/>
      <c r="D30" s="6"/>
      <c r="E30" s="65"/>
      <c r="F30" s="55"/>
      <c r="G30" s="42"/>
      <c r="H30" s="332"/>
      <c r="I30" s="333"/>
      <c r="J30" s="7"/>
      <c r="K30" s="7"/>
      <c r="L30" s="42"/>
      <c r="M30" s="56"/>
      <c r="N30" s="57"/>
      <c r="O30" s="7"/>
      <c r="P30" s="7"/>
      <c r="Q30" s="7"/>
      <c r="R30" s="43"/>
      <c r="S30" s="72"/>
      <c r="T30" s="6"/>
      <c r="U30" s="6"/>
      <c r="V30" s="6"/>
      <c r="W30" s="67"/>
      <c r="X30" s="6"/>
      <c r="Y30" s="54"/>
    </row>
    <row r="31" spans="1:25" ht="25.5">
      <c r="A31" s="26" t="s">
        <v>89</v>
      </c>
      <c r="B31" s="27" t="s">
        <v>234</v>
      </c>
      <c r="C31" s="6"/>
      <c r="D31" s="6"/>
      <c r="E31" s="65"/>
      <c r="F31" s="66"/>
      <c r="G31" s="67"/>
      <c r="H31" s="332"/>
      <c r="I31" s="333"/>
      <c r="J31" s="6"/>
      <c r="K31" s="6"/>
      <c r="L31" s="67"/>
      <c r="M31" s="72"/>
      <c r="N31" s="74"/>
      <c r="O31" s="6"/>
      <c r="P31" s="6"/>
      <c r="Q31" s="6"/>
      <c r="R31" s="65"/>
      <c r="S31" s="72"/>
      <c r="T31" s="6"/>
      <c r="U31" s="6"/>
      <c r="V31" s="6"/>
      <c r="W31" s="67"/>
      <c r="X31" s="6"/>
      <c r="Y31" s="54"/>
    </row>
    <row r="32" spans="1:25" ht="15.75">
      <c r="A32" s="28" t="s">
        <v>155</v>
      </c>
      <c r="B32" s="248" t="s">
        <v>24</v>
      </c>
      <c r="C32" s="6"/>
      <c r="D32" s="6"/>
      <c r="E32" s="188" t="s">
        <v>143</v>
      </c>
      <c r="F32" s="66">
        <f>H32+G32</f>
        <v>315</v>
      </c>
      <c r="G32" s="42">
        <v>105</v>
      </c>
      <c r="H32" s="332">
        <f t="shared" si="0"/>
        <v>210</v>
      </c>
      <c r="I32" s="333"/>
      <c r="J32" s="6">
        <v>175</v>
      </c>
      <c r="K32" s="6"/>
      <c r="L32" s="67"/>
      <c r="M32" s="72">
        <f>(N32*$N$8)+(O32*$O$8)+(P32*$P$8)+(Q32*$Q$8)+(R32*$R$8)</f>
        <v>210</v>
      </c>
      <c r="N32" s="74"/>
      <c r="O32" s="6"/>
      <c r="P32" s="6">
        <v>2</v>
      </c>
      <c r="Q32" s="6">
        <v>2</v>
      </c>
      <c r="R32" s="71">
        <v>2</v>
      </c>
      <c r="S32" s="72"/>
      <c r="T32" s="6"/>
      <c r="U32" s="6"/>
      <c r="V32" s="6"/>
      <c r="W32" s="67"/>
      <c r="X32" s="6"/>
      <c r="Y32" s="54"/>
    </row>
    <row r="33" spans="1:25" ht="15.75">
      <c r="A33" s="28" t="s">
        <v>235</v>
      </c>
      <c r="B33" s="248" t="s">
        <v>23</v>
      </c>
      <c r="C33" s="6"/>
      <c r="D33" s="6"/>
      <c r="E33" s="188" t="s">
        <v>144</v>
      </c>
      <c r="F33" s="66">
        <f>H33+G33</f>
        <v>315</v>
      </c>
      <c r="G33" s="42">
        <v>105</v>
      </c>
      <c r="H33" s="332">
        <f t="shared" si="0"/>
        <v>210</v>
      </c>
      <c r="I33" s="333"/>
      <c r="J33" s="6">
        <v>175</v>
      </c>
      <c r="K33" s="6"/>
      <c r="L33" s="67"/>
      <c r="M33" s="72">
        <f>(N33*$N$8)+(O33*$O$8)+(P33*$P$8)+(Q33*$Q$8)+(R33*$R$8)</f>
        <v>210</v>
      </c>
      <c r="N33" s="69">
        <v>1</v>
      </c>
      <c r="O33" s="6">
        <v>1</v>
      </c>
      <c r="P33" s="6">
        <v>1</v>
      </c>
      <c r="Q33" s="6">
        <v>2</v>
      </c>
      <c r="R33" s="65">
        <v>1</v>
      </c>
      <c r="S33" s="72"/>
      <c r="T33" s="6"/>
      <c r="U33" s="6"/>
      <c r="V33" s="6"/>
      <c r="W33" s="67"/>
      <c r="X33" s="6"/>
      <c r="Y33" s="54"/>
    </row>
    <row r="34" spans="1:25" ht="15.75">
      <c r="A34" s="28" t="s">
        <v>236</v>
      </c>
      <c r="B34" s="248" t="s">
        <v>25</v>
      </c>
      <c r="C34" s="6"/>
      <c r="D34" s="6"/>
      <c r="E34" s="188" t="s">
        <v>145</v>
      </c>
      <c r="F34" s="66">
        <f>H34+G34</f>
        <v>210</v>
      </c>
      <c r="G34" s="42">
        <f>H34/2</f>
        <v>70</v>
      </c>
      <c r="H34" s="332">
        <f t="shared" si="0"/>
        <v>140</v>
      </c>
      <c r="I34" s="333"/>
      <c r="J34" s="6">
        <v>140</v>
      </c>
      <c r="K34" s="6"/>
      <c r="L34" s="67"/>
      <c r="M34" s="72">
        <f>(N34*$N$8)+(O34*$O$8)+(P34*$P$8)+(Q34*$Q$8)+(R34*$R$8)</f>
        <v>140</v>
      </c>
      <c r="N34" s="74"/>
      <c r="O34" s="6"/>
      <c r="P34" s="6"/>
      <c r="Q34" s="6">
        <v>2</v>
      </c>
      <c r="R34" s="65">
        <v>2</v>
      </c>
      <c r="S34" s="72"/>
      <c r="T34" s="6"/>
      <c r="U34" s="6"/>
      <c r="V34" s="6"/>
      <c r="W34" s="67"/>
      <c r="X34" s="6"/>
      <c r="Y34" s="54"/>
    </row>
    <row r="35" spans="1:25" ht="15.75">
      <c r="A35" s="26" t="s">
        <v>90</v>
      </c>
      <c r="B35" s="27" t="s">
        <v>88</v>
      </c>
      <c r="C35" s="6"/>
      <c r="D35" s="6"/>
      <c r="E35" s="65"/>
      <c r="F35" s="66"/>
      <c r="G35" s="67"/>
      <c r="H35" s="332"/>
      <c r="I35" s="333"/>
      <c r="J35" s="6"/>
      <c r="K35" s="6"/>
      <c r="L35" s="67"/>
      <c r="M35" s="72"/>
      <c r="N35" s="74"/>
      <c r="O35" s="6"/>
      <c r="P35" s="6"/>
      <c r="Q35" s="6"/>
      <c r="R35" s="65"/>
      <c r="S35" s="72"/>
      <c r="T35" s="6"/>
      <c r="U35" s="6"/>
      <c r="V35" s="6"/>
      <c r="W35" s="67"/>
      <c r="X35" s="6"/>
      <c r="Y35" s="54"/>
    </row>
    <row r="36" spans="1:25" ht="15.75">
      <c r="A36" s="28" t="s">
        <v>156</v>
      </c>
      <c r="B36" s="29" t="s">
        <v>200</v>
      </c>
      <c r="C36" s="6"/>
      <c r="D36" s="6"/>
      <c r="E36" s="65">
        <v>5</v>
      </c>
      <c r="F36" s="66">
        <f>H36+G36</f>
        <v>70</v>
      </c>
      <c r="G36" s="42">
        <v>35</v>
      </c>
      <c r="H36" s="332">
        <f>$M36+$S36</f>
        <v>35</v>
      </c>
      <c r="I36" s="333"/>
      <c r="J36" s="6">
        <v>35</v>
      </c>
      <c r="K36" s="6"/>
      <c r="L36" s="67"/>
      <c r="M36" s="72">
        <f>(N36*$N$8)+(O36*$O$8)+(P36*$P$8)+(Q36*$Q$8)+(R36*$R$8)</f>
        <v>35</v>
      </c>
      <c r="N36" s="74"/>
      <c r="O36" s="6"/>
      <c r="P36" s="6"/>
      <c r="Q36" s="6"/>
      <c r="R36" s="65">
        <v>1</v>
      </c>
      <c r="S36" s="72"/>
      <c r="T36" s="6"/>
      <c r="U36" s="6"/>
      <c r="V36" s="6"/>
      <c r="W36" s="67"/>
      <c r="X36" s="6"/>
      <c r="Y36" s="54"/>
    </row>
    <row r="37" spans="1:25" ht="15.75">
      <c r="A37" s="28" t="s">
        <v>157</v>
      </c>
      <c r="B37" s="29" t="s">
        <v>237</v>
      </c>
      <c r="C37" s="6"/>
      <c r="D37" s="6"/>
      <c r="E37" s="188" t="s">
        <v>201</v>
      </c>
      <c r="F37" s="66">
        <f>H37+G37</f>
        <v>53</v>
      </c>
      <c r="G37" s="42">
        <v>18</v>
      </c>
      <c r="H37" s="332">
        <f t="shared" si="0"/>
        <v>35</v>
      </c>
      <c r="I37" s="333"/>
      <c r="J37" s="6">
        <v>35</v>
      </c>
      <c r="K37" s="6"/>
      <c r="L37" s="67"/>
      <c r="M37" s="72">
        <f>(N37*$N$8)+(O37*$O$8)+(P37*$P$8)+(Q37*$Q$8)+(R37*$R$8)</f>
        <v>35</v>
      </c>
      <c r="N37" s="69">
        <v>1</v>
      </c>
      <c r="O37" s="6"/>
      <c r="P37" s="6"/>
      <c r="Q37" s="6"/>
      <c r="R37" s="65"/>
      <c r="S37" s="72"/>
      <c r="T37" s="6"/>
      <c r="U37" s="6"/>
      <c r="V37" s="6"/>
      <c r="W37" s="67"/>
      <c r="X37" s="6"/>
      <c r="Y37" s="54"/>
    </row>
    <row r="38" spans="1:25" s="8" customFormat="1" ht="25.5">
      <c r="A38" s="28" t="s">
        <v>158</v>
      </c>
      <c r="B38" s="29" t="s">
        <v>238</v>
      </c>
      <c r="C38" s="7"/>
      <c r="D38" s="7"/>
      <c r="E38" s="189" t="s">
        <v>142</v>
      </c>
      <c r="F38" s="55">
        <f>H38+G38</f>
        <v>280</v>
      </c>
      <c r="G38" s="42">
        <v>140</v>
      </c>
      <c r="H38" s="332">
        <f t="shared" si="0"/>
        <v>140</v>
      </c>
      <c r="I38" s="333"/>
      <c r="J38" s="7"/>
      <c r="K38" s="7"/>
      <c r="L38" s="42">
        <v>140</v>
      </c>
      <c r="M38" s="56">
        <f>(N38*$N$8)+(O38*$O$8)+(P38*$P$8)+(Q38*$Q$8)+(R38*$R$8)</f>
        <v>140</v>
      </c>
      <c r="N38" s="57">
        <v>1</v>
      </c>
      <c r="O38" s="7">
        <v>1</v>
      </c>
      <c r="P38" s="7">
        <v>1</v>
      </c>
      <c r="Q38" s="7">
        <v>1</v>
      </c>
      <c r="R38" s="43"/>
      <c r="S38" s="72"/>
      <c r="T38" s="7"/>
      <c r="U38" s="7"/>
      <c r="V38" s="7"/>
      <c r="W38" s="42"/>
      <c r="X38" s="7"/>
      <c r="Y38" s="58"/>
    </row>
    <row r="39" spans="1:25" ht="15.75">
      <c r="A39" s="26" t="s">
        <v>239</v>
      </c>
      <c r="B39" s="27" t="s">
        <v>205</v>
      </c>
      <c r="C39" s="6"/>
      <c r="D39" s="6"/>
      <c r="E39" s="188"/>
      <c r="F39" s="66"/>
      <c r="G39" s="67"/>
      <c r="H39" s="332"/>
      <c r="I39" s="333"/>
      <c r="J39" s="6"/>
      <c r="K39" s="6"/>
      <c r="L39" s="67"/>
      <c r="M39" s="72"/>
      <c r="N39" s="74"/>
      <c r="O39" s="6"/>
      <c r="P39" s="6"/>
      <c r="Q39" s="6"/>
      <c r="R39" s="65"/>
      <c r="S39" s="72"/>
      <c r="T39" s="6"/>
      <c r="U39" s="6"/>
      <c r="V39" s="6"/>
      <c r="W39" s="67"/>
      <c r="X39" s="6"/>
      <c r="Y39" s="54"/>
    </row>
    <row r="40" spans="1:25" ht="15.75">
      <c r="A40" s="28" t="s">
        <v>240</v>
      </c>
      <c r="B40" s="29" t="s">
        <v>97</v>
      </c>
      <c r="C40" s="6"/>
      <c r="D40" s="6"/>
      <c r="E40" s="188" t="s">
        <v>146</v>
      </c>
      <c r="F40" s="66">
        <f>H40+G40</f>
        <v>53</v>
      </c>
      <c r="G40" s="42">
        <v>18</v>
      </c>
      <c r="H40" s="332">
        <f t="shared" si="0"/>
        <v>35</v>
      </c>
      <c r="I40" s="333"/>
      <c r="J40" s="6">
        <v>35</v>
      </c>
      <c r="K40" s="6"/>
      <c r="L40" s="67"/>
      <c r="M40" s="72">
        <f>(N40*$N$8)+(O40*$O$8)+(P40*$P$8)+(Q40*$Q$8)+(R40*$R$8)</f>
        <v>35</v>
      </c>
      <c r="N40" s="74"/>
      <c r="O40" s="6">
        <v>1</v>
      </c>
      <c r="P40" s="6"/>
      <c r="Q40" s="6"/>
      <c r="R40" s="65"/>
      <c r="S40" s="72"/>
      <c r="T40" s="6"/>
      <c r="U40" s="6"/>
      <c r="V40" s="6"/>
      <c r="W40" s="67"/>
      <c r="X40" s="6"/>
      <c r="Y40" s="54"/>
    </row>
    <row r="41" spans="1:25" ht="38.25">
      <c r="A41" s="26" t="s">
        <v>241</v>
      </c>
      <c r="B41" s="27" t="s">
        <v>91</v>
      </c>
      <c r="C41" s="6"/>
      <c r="D41" s="6"/>
      <c r="E41" s="188"/>
      <c r="F41" s="66"/>
      <c r="G41" s="67"/>
      <c r="H41" s="13"/>
      <c r="I41" s="10"/>
      <c r="J41" s="6"/>
      <c r="K41" s="6"/>
      <c r="L41" s="67"/>
      <c r="M41" s="72"/>
      <c r="N41" s="74"/>
      <c r="O41" s="6"/>
      <c r="P41" s="6"/>
      <c r="Q41" s="6"/>
      <c r="R41" s="65"/>
      <c r="S41" s="72"/>
      <c r="T41" s="6"/>
      <c r="U41" s="6"/>
      <c r="V41" s="6"/>
      <c r="W41" s="67"/>
      <c r="X41" s="6"/>
      <c r="Y41" s="54"/>
    </row>
    <row r="42" spans="1:25" ht="15.75">
      <c r="A42" s="28" t="s">
        <v>242</v>
      </c>
      <c r="B42" s="29" t="s">
        <v>47</v>
      </c>
      <c r="C42" s="6"/>
      <c r="D42" s="6"/>
      <c r="E42" s="188" t="s">
        <v>141</v>
      </c>
      <c r="F42" s="66">
        <f>H42+G42</f>
        <v>525</v>
      </c>
      <c r="G42" s="42">
        <v>175</v>
      </c>
      <c r="H42" s="332">
        <f>$M42+$S42</f>
        <v>350</v>
      </c>
      <c r="I42" s="333"/>
      <c r="J42" s="6"/>
      <c r="K42" s="6">
        <v>350</v>
      </c>
      <c r="L42" s="67"/>
      <c r="M42" s="72">
        <f>(N42*$N$8)+(O42*$O$8)+(P42*$P$8)+(Q42*$Q$8)+(R42*$R$8)</f>
        <v>350</v>
      </c>
      <c r="N42" s="74">
        <v>2</v>
      </c>
      <c r="O42" s="6">
        <v>2</v>
      </c>
      <c r="P42" s="6">
        <v>2</v>
      </c>
      <c r="Q42" s="6">
        <v>2</v>
      </c>
      <c r="R42" s="65">
        <v>2</v>
      </c>
      <c r="S42" s="72"/>
      <c r="T42" s="6"/>
      <c r="U42" s="6"/>
      <c r="V42" s="6"/>
      <c r="W42" s="67"/>
      <c r="X42" s="6"/>
      <c r="Y42" s="54"/>
    </row>
    <row r="43" spans="1:25" ht="15.75">
      <c r="A43" s="28" t="s">
        <v>243</v>
      </c>
      <c r="B43" s="29" t="s">
        <v>53</v>
      </c>
      <c r="C43" s="6"/>
      <c r="D43" s="6"/>
      <c r="E43" s="188" t="s">
        <v>141</v>
      </c>
      <c r="F43" s="66">
        <f>H43+G43</f>
        <v>435</v>
      </c>
      <c r="G43" s="67">
        <v>85</v>
      </c>
      <c r="H43" s="332">
        <f>$M43+$S43</f>
        <v>350</v>
      </c>
      <c r="I43" s="333"/>
      <c r="J43" s="6"/>
      <c r="K43" s="6">
        <v>350</v>
      </c>
      <c r="L43" s="67"/>
      <c r="M43" s="72">
        <f>(N43*$N$8)+(O43*$O$8)+(P43*$P$8)+(Q43*$Q$8)+(R43*$R$8)</f>
        <v>350</v>
      </c>
      <c r="N43" s="74">
        <v>2</v>
      </c>
      <c r="O43" s="6">
        <v>2</v>
      </c>
      <c r="P43" s="6">
        <v>2</v>
      </c>
      <c r="Q43" s="6">
        <v>2</v>
      </c>
      <c r="R43" s="65">
        <v>2</v>
      </c>
      <c r="S43" s="72"/>
      <c r="T43" s="6"/>
      <c r="U43" s="6"/>
      <c r="V43" s="6"/>
      <c r="W43" s="67"/>
      <c r="X43" s="6"/>
      <c r="Y43" s="54"/>
    </row>
    <row r="44" spans="1:25" ht="15.75">
      <c r="A44" s="28" t="s">
        <v>244</v>
      </c>
      <c r="B44" s="248" t="s">
        <v>46</v>
      </c>
      <c r="C44" s="6"/>
      <c r="D44" s="6"/>
      <c r="E44" s="188" t="s">
        <v>147</v>
      </c>
      <c r="F44" s="66">
        <f>H44+G44</f>
        <v>53</v>
      </c>
      <c r="G44" s="42">
        <v>18</v>
      </c>
      <c r="H44" s="332">
        <f>$M44+$S44</f>
        <v>35</v>
      </c>
      <c r="I44" s="333"/>
      <c r="J44" s="6"/>
      <c r="K44" s="6">
        <v>35</v>
      </c>
      <c r="L44" s="67"/>
      <c r="M44" s="72">
        <f>(N44*$N$8)+(O44*$O$8)+(P44*$P$8)+(Q44*$Q$8)+(R44*$R$8)</f>
        <v>35</v>
      </c>
      <c r="N44" s="69">
        <v>1</v>
      </c>
      <c r="O44" s="6"/>
      <c r="P44" s="6"/>
      <c r="Q44" s="6"/>
      <c r="R44" s="65"/>
      <c r="S44" s="72"/>
      <c r="T44" s="6"/>
      <c r="U44" s="6"/>
      <c r="V44" s="6"/>
      <c r="W44" s="67"/>
      <c r="X44" s="6"/>
      <c r="Y44" s="54"/>
    </row>
    <row r="45" spans="1:25" ht="15.75">
      <c r="A45" s="28" t="s">
        <v>245</v>
      </c>
      <c r="B45" s="29" t="s">
        <v>125</v>
      </c>
      <c r="C45" s="7"/>
      <c r="D45" s="7"/>
      <c r="E45" s="7">
        <v>5</v>
      </c>
      <c r="F45" s="66">
        <f>H45+G45</f>
        <v>53</v>
      </c>
      <c r="G45" s="42">
        <v>18</v>
      </c>
      <c r="H45" s="332">
        <f t="shared" si="0"/>
        <v>35</v>
      </c>
      <c r="I45" s="333"/>
      <c r="J45" s="7">
        <v>35</v>
      </c>
      <c r="K45" s="7"/>
      <c r="L45" s="42"/>
      <c r="M45" s="56">
        <f>(N45*$N$8)+(O45*$O$8)+(P45*$P$8)+(Q45*$Q$8)+(R45*$R$8)</f>
        <v>35</v>
      </c>
      <c r="N45" s="57"/>
      <c r="O45" s="7"/>
      <c r="P45" s="7"/>
      <c r="Q45" s="7"/>
      <c r="R45" s="43">
        <v>1</v>
      </c>
      <c r="S45" s="56"/>
      <c r="T45" s="7"/>
      <c r="U45" s="7"/>
      <c r="V45" s="7"/>
      <c r="W45" s="42"/>
      <c r="X45" s="7"/>
      <c r="Y45" s="58"/>
    </row>
    <row r="46" spans="1:25" s="217" customFormat="1" ht="27" customHeight="1" thickBot="1">
      <c r="A46" s="82"/>
      <c r="B46" s="83" t="s">
        <v>51</v>
      </c>
      <c r="C46" s="84"/>
      <c r="D46" s="84"/>
      <c r="E46" s="85"/>
      <c r="F46" s="108"/>
      <c r="G46" s="89"/>
      <c r="H46" s="334"/>
      <c r="I46" s="335"/>
      <c r="J46" s="84"/>
      <c r="K46" s="84"/>
      <c r="L46" s="89"/>
      <c r="M46" s="88"/>
      <c r="N46" s="172">
        <f>SUM(N12:N45)</f>
        <v>26</v>
      </c>
      <c r="O46" s="172">
        <f>SUM(O12:O45)</f>
        <v>25</v>
      </c>
      <c r="P46" s="172">
        <f>SUM(P12:P45)</f>
        <v>27</v>
      </c>
      <c r="Q46" s="172">
        <f>SUM(Q12:Q45)</f>
        <v>31</v>
      </c>
      <c r="R46" s="172">
        <f>SUM(R12:R45)</f>
        <v>31</v>
      </c>
      <c r="S46" s="178"/>
      <c r="T46" s="172"/>
      <c r="U46" s="172"/>
      <c r="V46" s="172"/>
      <c r="W46" s="172"/>
      <c r="X46" s="173"/>
      <c r="Y46" s="192"/>
    </row>
    <row r="47" spans="1:25" s="203" customFormat="1" ht="33" customHeight="1">
      <c r="A47" s="204" t="s">
        <v>246</v>
      </c>
      <c r="B47" s="98" t="s">
        <v>175</v>
      </c>
      <c r="C47" s="34"/>
      <c r="D47" s="34"/>
      <c r="E47" s="87"/>
      <c r="F47" s="221">
        <f>F48+F58</f>
        <v>2106</v>
      </c>
      <c r="G47" s="214">
        <f>G48+G58</f>
        <v>702</v>
      </c>
      <c r="H47" s="208">
        <f>H48+H58</f>
        <v>1404</v>
      </c>
      <c r="I47" s="209"/>
      <c r="J47" s="210"/>
      <c r="K47" s="210"/>
      <c r="L47" s="211"/>
      <c r="M47" s="147"/>
      <c r="N47" s="99"/>
      <c r="O47" s="215"/>
      <c r="P47" s="99"/>
      <c r="Q47" s="215"/>
      <c r="R47" s="99"/>
      <c r="S47" s="213"/>
      <c r="T47" s="214"/>
      <c r="U47" s="214"/>
      <c r="V47" s="215"/>
      <c r="W47" s="214"/>
      <c r="X47" s="215"/>
      <c r="Y47" s="216"/>
    </row>
    <row r="48" spans="1:25" s="203" customFormat="1" ht="16.5" customHeight="1">
      <c r="A48" s="199" t="s">
        <v>248</v>
      </c>
      <c r="B48" s="98" t="s">
        <v>247</v>
      </c>
      <c r="C48" s="34"/>
      <c r="D48" s="34"/>
      <c r="E48" s="87"/>
      <c r="F48" s="50">
        <f>$H48*1.5</f>
        <v>1134</v>
      </c>
      <c r="G48" s="39">
        <v>378</v>
      </c>
      <c r="H48" s="360">
        <f>S48</f>
        <v>756</v>
      </c>
      <c r="I48" s="361"/>
      <c r="J48" s="34"/>
      <c r="K48" s="34"/>
      <c r="L48" s="114"/>
      <c r="M48" s="147"/>
      <c r="N48" s="99"/>
      <c r="O48" s="98"/>
      <c r="P48" s="99"/>
      <c r="Q48" s="98"/>
      <c r="R48" s="99"/>
      <c r="S48" s="220">
        <f>SUM(S49:S57)</f>
        <v>756</v>
      </c>
      <c r="T48" s="99"/>
      <c r="U48" s="99"/>
      <c r="V48" s="98"/>
      <c r="W48" s="99"/>
      <c r="X48" s="98"/>
      <c r="Y48" s="202"/>
    </row>
    <row r="49" spans="1:25" s="203" customFormat="1" ht="24" customHeight="1">
      <c r="A49" s="199" t="s">
        <v>249</v>
      </c>
      <c r="B49" s="282" t="s">
        <v>135</v>
      </c>
      <c r="C49" s="7"/>
      <c r="D49" s="7" t="s">
        <v>96</v>
      </c>
      <c r="E49" s="87" t="s">
        <v>177</v>
      </c>
      <c r="F49" s="55">
        <f aca="true" t="shared" si="1" ref="F49:F57">H49+G49</f>
        <v>112</v>
      </c>
      <c r="G49" s="42">
        <v>38</v>
      </c>
      <c r="H49" s="332">
        <f aca="true" t="shared" si="2" ref="H49:H57">$M49+$S49</f>
        <v>74</v>
      </c>
      <c r="I49" s="333"/>
      <c r="J49" s="34">
        <v>74</v>
      </c>
      <c r="K49" s="34"/>
      <c r="L49" s="114"/>
      <c r="M49" s="147"/>
      <c r="N49" s="99"/>
      <c r="O49" s="98"/>
      <c r="P49" s="99"/>
      <c r="Q49" s="98"/>
      <c r="R49" s="99"/>
      <c r="S49" s="56">
        <f aca="true" t="shared" si="3" ref="S49:S56">(T49*$T$8)+(U49*$U$8)+(V49*$V$8)+(W49*$W$8)+(X49*$X$8)+(Y49*$Y$8)</f>
        <v>74</v>
      </c>
      <c r="T49" s="87">
        <v>1</v>
      </c>
      <c r="U49" s="87">
        <v>1</v>
      </c>
      <c r="V49" s="34">
        <v>1</v>
      </c>
      <c r="W49" s="87">
        <v>1</v>
      </c>
      <c r="X49" s="249"/>
      <c r="Y49" s="286"/>
    </row>
    <row r="50" spans="1:25" s="203" customFormat="1" ht="15.75" customHeight="1">
      <c r="A50" s="199" t="s">
        <v>250</v>
      </c>
      <c r="B50" s="282" t="s">
        <v>136</v>
      </c>
      <c r="C50" s="7"/>
      <c r="D50" s="7" t="s">
        <v>96</v>
      </c>
      <c r="E50" s="87" t="s">
        <v>177</v>
      </c>
      <c r="F50" s="55">
        <f t="shared" si="1"/>
        <v>222</v>
      </c>
      <c r="G50" s="67">
        <v>74</v>
      </c>
      <c r="H50" s="332">
        <f t="shared" si="2"/>
        <v>148</v>
      </c>
      <c r="I50" s="333"/>
      <c r="J50" s="34">
        <v>148</v>
      </c>
      <c r="K50" s="34"/>
      <c r="L50" s="114"/>
      <c r="M50" s="147"/>
      <c r="N50" s="99"/>
      <c r="O50" s="98"/>
      <c r="P50" s="99"/>
      <c r="Q50" s="98"/>
      <c r="R50" s="99"/>
      <c r="S50" s="72">
        <f t="shared" si="3"/>
        <v>148</v>
      </c>
      <c r="T50" s="87">
        <v>2</v>
      </c>
      <c r="U50" s="87">
        <v>2</v>
      </c>
      <c r="V50" s="34">
        <v>2</v>
      </c>
      <c r="W50" s="87">
        <v>2</v>
      </c>
      <c r="X50" s="249"/>
      <c r="Y50" s="286"/>
    </row>
    <row r="51" spans="1:25" s="217" customFormat="1" ht="15.75" customHeight="1">
      <c r="A51" s="199" t="s">
        <v>251</v>
      </c>
      <c r="B51" s="282" t="s">
        <v>221</v>
      </c>
      <c r="C51" s="7"/>
      <c r="D51" s="7" t="s">
        <v>101</v>
      </c>
      <c r="E51" s="87" t="s">
        <v>100</v>
      </c>
      <c r="F51" s="55">
        <f>H51+G51</f>
        <v>93</v>
      </c>
      <c r="G51" s="67">
        <v>31</v>
      </c>
      <c r="H51" s="332">
        <f t="shared" si="2"/>
        <v>62</v>
      </c>
      <c r="I51" s="333"/>
      <c r="J51" s="34">
        <v>62</v>
      </c>
      <c r="K51" s="34"/>
      <c r="L51" s="114"/>
      <c r="M51" s="147"/>
      <c r="N51" s="99"/>
      <c r="O51" s="98"/>
      <c r="P51" s="99"/>
      <c r="Q51" s="98"/>
      <c r="R51" s="99"/>
      <c r="S51" s="72">
        <f>(T51*$T$8)+(U51*$U$8)+(V51*$V$8)+(W51*$W$8)+(X51*$X$8)+(Y51*$Y$8)</f>
        <v>62</v>
      </c>
      <c r="T51" s="87"/>
      <c r="U51" s="87"/>
      <c r="V51" s="34"/>
      <c r="W51" s="87"/>
      <c r="X51" s="102">
        <v>2</v>
      </c>
      <c r="Y51" s="292">
        <v>2</v>
      </c>
    </row>
    <row r="52" spans="1:25" s="203" customFormat="1" ht="15.75" customHeight="1">
      <c r="A52" s="199" t="s">
        <v>252</v>
      </c>
      <c r="B52" s="205" t="s">
        <v>137</v>
      </c>
      <c r="C52" s="7" t="s">
        <v>101</v>
      </c>
      <c r="D52" s="6"/>
      <c r="E52" s="87" t="s">
        <v>267</v>
      </c>
      <c r="F52" s="55">
        <f>H52+G52</f>
        <v>156</v>
      </c>
      <c r="G52" s="67">
        <v>52</v>
      </c>
      <c r="H52" s="332">
        <f t="shared" si="2"/>
        <v>104</v>
      </c>
      <c r="I52" s="333"/>
      <c r="J52" s="34"/>
      <c r="K52" s="34">
        <v>104</v>
      </c>
      <c r="L52" s="114"/>
      <c r="M52" s="147"/>
      <c r="N52" s="99"/>
      <c r="O52" s="98"/>
      <c r="P52" s="99"/>
      <c r="Q52" s="98"/>
      <c r="R52" s="99"/>
      <c r="S52" s="72">
        <f>(T52*$T$8)+(U52*$U$8)+(V52*$V$8)+(W52*$W$8)+(X52*$X$8)+(Y52*$Y$8)</f>
        <v>104</v>
      </c>
      <c r="T52" s="87"/>
      <c r="U52" s="87"/>
      <c r="V52" s="34"/>
      <c r="W52" s="87">
        <v>2</v>
      </c>
      <c r="X52" s="102">
        <v>2</v>
      </c>
      <c r="Y52" s="292">
        <v>2</v>
      </c>
    </row>
    <row r="53" spans="1:25" s="203" customFormat="1" ht="25.5" customHeight="1">
      <c r="A53" s="28" t="s">
        <v>253</v>
      </c>
      <c r="B53" s="205" t="s">
        <v>163</v>
      </c>
      <c r="C53" s="34"/>
      <c r="D53" s="34" t="s">
        <v>183</v>
      </c>
      <c r="E53" s="87" t="s">
        <v>184</v>
      </c>
      <c r="F53" s="55">
        <f>H53+G53</f>
        <v>222</v>
      </c>
      <c r="G53" s="42">
        <f>H53/2</f>
        <v>74</v>
      </c>
      <c r="H53" s="332">
        <f t="shared" si="2"/>
        <v>148</v>
      </c>
      <c r="I53" s="333"/>
      <c r="J53" s="34">
        <v>148</v>
      </c>
      <c r="K53" s="34"/>
      <c r="L53" s="114"/>
      <c r="M53" s="147"/>
      <c r="N53" s="99"/>
      <c r="O53" s="98"/>
      <c r="P53" s="99"/>
      <c r="Q53" s="98"/>
      <c r="R53" s="99"/>
      <c r="S53" s="56">
        <f t="shared" si="3"/>
        <v>148</v>
      </c>
      <c r="T53" s="87">
        <v>2</v>
      </c>
      <c r="U53" s="87">
        <v>2</v>
      </c>
      <c r="V53" s="34">
        <v>2</v>
      </c>
      <c r="W53" s="87">
        <v>2</v>
      </c>
      <c r="X53" s="98"/>
      <c r="Y53" s="202"/>
    </row>
    <row r="54" spans="1:25" s="203" customFormat="1" ht="15.75" customHeight="1">
      <c r="A54" s="199" t="s">
        <v>254</v>
      </c>
      <c r="B54" s="205" t="s">
        <v>176</v>
      </c>
      <c r="C54" s="34"/>
      <c r="D54" s="6" t="s">
        <v>96</v>
      </c>
      <c r="E54" s="87" t="s">
        <v>177</v>
      </c>
      <c r="F54" s="55">
        <f t="shared" si="1"/>
        <v>111</v>
      </c>
      <c r="G54" s="67">
        <v>37</v>
      </c>
      <c r="H54" s="332">
        <f t="shared" si="2"/>
        <v>74</v>
      </c>
      <c r="I54" s="333"/>
      <c r="J54" s="34"/>
      <c r="K54" s="34">
        <v>74</v>
      </c>
      <c r="L54" s="114"/>
      <c r="M54" s="147"/>
      <c r="N54" s="99"/>
      <c r="O54" s="98"/>
      <c r="P54" s="99"/>
      <c r="Q54" s="98"/>
      <c r="R54" s="99"/>
      <c r="S54" s="72">
        <f t="shared" si="3"/>
        <v>74</v>
      </c>
      <c r="T54" s="87">
        <v>1</v>
      </c>
      <c r="U54" s="87">
        <v>1</v>
      </c>
      <c r="V54" s="34">
        <v>1</v>
      </c>
      <c r="W54" s="87">
        <v>1</v>
      </c>
      <c r="X54" s="249"/>
      <c r="Y54" s="202"/>
    </row>
    <row r="55" spans="1:25" s="203" customFormat="1" ht="15.75" customHeight="1">
      <c r="A55" s="199" t="s">
        <v>255</v>
      </c>
      <c r="B55" s="205" t="s">
        <v>26</v>
      </c>
      <c r="C55" s="34"/>
      <c r="D55" s="7" t="s">
        <v>21</v>
      </c>
      <c r="E55" s="87" t="s">
        <v>20</v>
      </c>
      <c r="F55" s="55">
        <f t="shared" si="1"/>
        <v>55</v>
      </c>
      <c r="G55" s="67">
        <v>18</v>
      </c>
      <c r="H55" s="332">
        <f t="shared" si="2"/>
        <v>37</v>
      </c>
      <c r="I55" s="333"/>
      <c r="J55" s="34">
        <v>37</v>
      </c>
      <c r="K55" s="280"/>
      <c r="L55" s="114"/>
      <c r="M55" s="147"/>
      <c r="N55" s="99"/>
      <c r="O55" s="98"/>
      <c r="P55" s="99"/>
      <c r="Q55" s="98"/>
      <c r="R55" s="99"/>
      <c r="S55" s="72">
        <f t="shared" si="3"/>
        <v>37</v>
      </c>
      <c r="T55" s="87">
        <v>1</v>
      </c>
      <c r="U55" s="87">
        <v>1</v>
      </c>
      <c r="V55" s="34"/>
      <c r="W55" s="87"/>
      <c r="X55" s="98"/>
      <c r="Y55" s="202"/>
    </row>
    <row r="56" spans="1:25" s="203" customFormat="1" ht="15.75" customHeight="1">
      <c r="A56" s="199" t="s">
        <v>256</v>
      </c>
      <c r="B56" s="205" t="s">
        <v>257</v>
      </c>
      <c r="C56" s="34"/>
      <c r="D56" s="7" t="s">
        <v>21</v>
      </c>
      <c r="E56" s="87" t="s">
        <v>20</v>
      </c>
      <c r="F56" s="55">
        <f t="shared" si="1"/>
        <v>55</v>
      </c>
      <c r="G56" s="67">
        <v>18</v>
      </c>
      <c r="H56" s="332">
        <f t="shared" si="2"/>
        <v>37</v>
      </c>
      <c r="I56" s="333"/>
      <c r="J56" s="34">
        <v>37</v>
      </c>
      <c r="K56" s="34"/>
      <c r="L56" s="114"/>
      <c r="M56" s="147"/>
      <c r="N56" s="99"/>
      <c r="O56" s="98"/>
      <c r="P56" s="99"/>
      <c r="Q56" s="98"/>
      <c r="R56" s="99"/>
      <c r="S56" s="72">
        <f t="shared" si="3"/>
        <v>37</v>
      </c>
      <c r="T56" s="87">
        <v>1</v>
      </c>
      <c r="U56" s="87">
        <v>1</v>
      </c>
      <c r="V56" s="34"/>
      <c r="W56" s="87"/>
      <c r="X56" s="98"/>
      <c r="Y56" s="202"/>
    </row>
    <row r="57" spans="1:25" s="203" customFormat="1" ht="15.75">
      <c r="A57" s="94" t="s">
        <v>258</v>
      </c>
      <c r="B57" s="293" t="s">
        <v>125</v>
      </c>
      <c r="C57" s="7"/>
      <c r="D57" s="7" t="s">
        <v>21</v>
      </c>
      <c r="E57" s="87" t="s">
        <v>20</v>
      </c>
      <c r="F57" s="55">
        <f t="shared" si="1"/>
        <v>108</v>
      </c>
      <c r="G57" s="67">
        <f>H57/2</f>
        <v>36</v>
      </c>
      <c r="H57" s="332">
        <f t="shared" si="2"/>
        <v>72</v>
      </c>
      <c r="I57" s="333"/>
      <c r="J57" s="7">
        <v>72</v>
      </c>
      <c r="K57" s="7"/>
      <c r="L57" s="43"/>
      <c r="M57" s="57"/>
      <c r="N57" s="39"/>
      <c r="O57" s="38"/>
      <c r="P57" s="39"/>
      <c r="Q57" s="38"/>
      <c r="R57" s="39"/>
      <c r="S57" s="72">
        <v>72</v>
      </c>
      <c r="T57" s="64">
        <v>2</v>
      </c>
      <c r="U57" s="64">
        <v>2</v>
      </c>
      <c r="V57" s="7"/>
      <c r="W57" s="42"/>
      <c r="X57" s="38"/>
      <c r="Y57" s="228"/>
    </row>
    <row r="58" spans="1:25" s="5" customFormat="1" ht="15.75">
      <c r="A58" s="26" t="s">
        <v>259</v>
      </c>
      <c r="B58" s="27" t="s">
        <v>281</v>
      </c>
      <c r="C58" s="14"/>
      <c r="D58" s="14"/>
      <c r="E58" s="47"/>
      <c r="F58" s="50">
        <f>$H58*1.5</f>
        <v>972</v>
      </c>
      <c r="G58" s="39">
        <f>$F58-$H58</f>
        <v>324</v>
      </c>
      <c r="H58" s="360">
        <f>H59+H60+H61+H62+H63+H64</f>
        <v>648</v>
      </c>
      <c r="I58" s="361"/>
      <c r="J58" s="18"/>
      <c r="K58" s="18"/>
      <c r="L58" s="212"/>
      <c r="M58" s="206"/>
      <c r="N58" s="21"/>
      <c r="O58" s="23"/>
      <c r="P58" s="21"/>
      <c r="Q58" s="23"/>
      <c r="R58" s="77"/>
      <c r="S58" s="19">
        <f>S59+S60+S61+S62+S63+S64</f>
        <v>648</v>
      </c>
      <c r="T58" s="77"/>
      <c r="U58" s="21"/>
      <c r="V58" s="23"/>
      <c r="W58" s="77"/>
      <c r="X58" s="21"/>
      <c r="Y58" s="75"/>
    </row>
    <row r="59" spans="1:25" ht="25.5" customHeight="1">
      <c r="A59" s="28" t="s">
        <v>260</v>
      </c>
      <c r="B59" s="248" t="s">
        <v>261</v>
      </c>
      <c r="C59" s="62"/>
      <c r="D59" s="62" t="s">
        <v>96</v>
      </c>
      <c r="E59" s="62" t="s">
        <v>216</v>
      </c>
      <c r="F59" s="55">
        <f aca="true" t="shared" si="4" ref="F59:F64">H59+G59</f>
        <v>57</v>
      </c>
      <c r="G59" s="42">
        <v>20</v>
      </c>
      <c r="H59" s="332">
        <f aca="true" t="shared" si="5" ref="H59:H64">$M59+$S59</f>
        <v>37</v>
      </c>
      <c r="I59" s="333"/>
      <c r="J59" s="7">
        <v>37</v>
      </c>
      <c r="K59" s="7"/>
      <c r="L59" s="43"/>
      <c r="M59" s="57"/>
      <c r="N59" s="57"/>
      <c r="O59" s="7"/>
      <c r="P59" s="7"/>
      <c r="Q59" s="7"/>
      <c r="R59" s="42"/>
      <c r="S59" s="56">
        <f>(T59*$T$8)+(U59*$U$8)+(V59*$V$8)+(W59*$W$8)</f>
        <v>37</v>
      </c>
      <c r="T59" s="62"/>
      <c r="U59" s="284"/>
      <c r="V59" s="62">
        <v>1</v>
      </c>
      <c r="W59" s="64">
        <v>1</v>
      </c>
      <c r="X59" s="70"/>
      <c r="Y59" s="54"/>
    </row>
    <row r="60" spans="1:25" ht="15.75">
      <c r="A60" s="28" t="s">
        <v>262</v>
      </c>
      <c r="B60" s="29" t="s">
        <v>48</v>
      </c>
      <c r="C60" s="6" t="s">
        <v>96</v>
      </c>
      <c r="D60" s="6" t="s">
        <v>21</v>
      </c>
      <c r="E60" s="67" t="s">
        <v>178</v>
      </c>
      <c r="F60" s="66">
        <f t="shared" si="4"/>
        <v>222</v>
      </c>
      <c r="G60" s="67">
        <f>H60/2</f>
        <v>74</v>
      </c>
      <c r="H60" s="332">
        <f t="shared" si="5"/>
        <v>148</v>
      </c>
      <c r="I60" s="333"/>
      <c r="J60" s="6">
        <v>148</v>
      </c>
      <c r="K60" s="6"/>
      <c r="L60" s="65"/>
      <c r="M60" s="74"/>
      <c r="N60" s="74"/>
      <c r="O60" s="6"/>
      <c r="P60" s="6"/>
      <c r="Q60" s="6"/>
      <c r="R60" s="67"/>
      <c r="S60" s="72">
        <f>(T60*$T$8)+(U60*$U$8)+(V60*$V$8)+(W60*$W$8)</f>
        <v>148</v>
      </c>
      <c r="T60" s="6">
        <v>2</v>
      </c>
      <c r="U60" s="6">
        <v>2</v>
      </c>
      <c r="V60" s="6">
        <v>2</v>
      </c>
      <c r="W60" s="67">
        <v>2</v>
      </c>
      <c r="X60" s="6"/>
      <c r="Y60" s="54"/>
    </row>
    <row r="61" spans="1:25" ht="15.75">
      <c r="A61" s="28" t="s">
        <v>263</v>
      </c>
      <c r="B61" s="248" t="s">
        <v>27</v>
      </c>
      <c r="C61" s="6" t="s">
        <v>21</v>
      </c>
      <c r="D61" s="6" t="s">
        <v>96</v>
      </c>
      <c r="E61" s="67" t="s">
        <v>178</v>
      </c>
      <c r="F61" s="66">
        <f t="shared" si="4"/>
        <v>222</v>
      </c>
      <c r="G61" s="67">
        <f>H61/2</f>
        <v>74</v>
      </c>
      <c r="H61" s="332">
        <f t="shared" si="5"/>
        <v>148</v>
      </c>
      <c r="I61" s="333"/>
      <c r="J61" s="6">
        <v>148</v>
      </c>
      <c r="K61" s="6"/>
      <c r="L61" s="65"/>
      <c r="M61" s="74"/>
      <c r="N61" s="74"/>
      <c r="O61" s="6"/>
      <c r="P61" s="6"/>
      <c r="Q61" s="6"/>
      <c r="R61" s="67"/>
      <c r="S61" s="72">
        <f>(T61*$T$8)+(U61*$U$8)+(V61*$V$8)+(W61*$W$8)</f>
        <v>148</v>
      </c>
      <c r="T61" s="70">
        <v>2</v>
      </c>
      <c r="U61" s="70">
        <v>2</v>
      </c>
      <c r="V61" s="70">
        <v>2</v>
      </c>
      <c r="W61" s="73">
        <v>2</v>
      </c>
      <c r="X61" s="6"/>
      <c r="Y61" s="54"/>
    </row>
    <row r="62" spans="1:25" ht="15.75">
      <c r="A62" s="28" t="s">
        <v>264</v>
      </c>
      <c r="B62" s="29" t="s">
        <v>49</v>
      </c>
      <c r="C62" s="6" t="s">
        <v>96</v>
      </c>
      <c r="D62" s="6" t="s">
        <v>21</v>
      </c>
      <c r="E62" s="67" t="s">
        <v>178</v>
      </c>
      <c r="F62" s="55">
        <f t="shared" si="4"/>
        <v>166</v>
      </c>
      <c r="G62" s="42">
        <v>55</v>
      </c>
      <c r="H62" s="332">
        <f t="shared" si="5"/>
        <v>111</v>
      </c>
      <c r="I62" s="333"/>
      <c r="J62" s="7">
        <v>111</v>
      </c>
      <c r="K62" s="7"/>
      <c r="L62" s="43"/>
      <c r="M62" s="57"/>
      <c r="N62" s="57"/>
      <c r="O62" s="7"/>
      <c r="P62" s="7"/>
      <c r="Q62" s="7"/>
      <c r="R62" s="42"/>
      <c r="S62" s="72">
        <f>(T62*$T$8)+(U62*$U$8)+(V62*$V$8)+(W62*$W$8)</f>
        <v>111</v>
      </c>
      <c r="T62" s="7">
        <v>1</v>
      </c>
      <c r="U62" s="7">
        <v>1</v>
      </c>
      <c r="V62" s="7">
        <v>2</v>
      </c>
      <c r="W62" s="42">
        <v>2</v>
      </c>
      <c r="X62" s="6"/>
      <c r="Y62" s="54"/>
    </row>
    <row r="63" spans="1:25" ht="15.75">
      <c r="A63" s="28" t="s">
        <v>265</v>
      </c>
      <c r="B63" s="29" t="s">
        <v>50</v>
      </c>
      <c r="C63" s="6" t="s">
        <v>96</v>
      </c>
      <c r="D63" s="6" t="s">
        <v>21</v>
      </c>
      <c r="E63" s="67" t="s">
        <v>178</v>
      </c>
      <c r="F63" s="66">
        <f t="shared" si="4"/>
        <v>222</v>
      </c>
      <c r="G63" s="67">
        <f>H63/2</f>
        <v>74</v>
      </c>
      <c r="H63" s="332">
        <f t="shared" si="5"/>
        <v>148</v>
      </c>
      <c r="I63" s="333"/>
      <c r="J63" s="6">
        <v>148</v>
      </c>
      <c r="K63" s="6"/>
      <c r="L63" s="65"/>
      <c r="M63" s="74"/>
      <c r="N63" s="74"/>
      <c r="O63" s="6"/>
      <c r="P63" s="6"/>
      <c r="Q63" s="6"/>
      <c r="R63" s="67"/>
      <c r="S63" s="72">
        <f>(T63*$T$8)+(U63*$U$8)+(V63*$V$8)+(W63*$W$8)</f>
        <v>148</v>
      </c>
      <c r="T63" s="6">
        <v>2</v>
      </c>
      <c r="U63" s="6">
        <v>2</v>
      </c>
      <c r="V63" s="6">
        <v>2</v>
      </c>
      <c r="W63" s="67">
        <v>2</v>
      </c>
      <c r="X63" s="6"/>
      <c r="Y63" s="54"/>
    </row>
    <row r="64" spans="1:25" ht="15.75">
      <c r="A64" s="30" t="s">
        <v>266</v>
      </c>
      <c r="B64" s="29" t="s">
        <v>53</v>
      </c>
      <c r="C64" s="24"/>
      <c r="D64" s="24"/>
      <c r="E64" s="87" t="s">
        <v>177</v>
      </c>
      <c r="F64" s="66">
        <f t="shared" si="4"/>
        <v>74</v>
      </c>
      <c r="G64" s="67">
        <v>18</v>
      </c>
      <c r="H64" s="332">
        <f t="shared" si="5"/>
        <v>56</v>
      </c>
      <c r="I64" s="333"/>
      <c r="J64" s="24"/>
      <c r="K64" s="24">
        <v>56</v>
      </c>
      <c r="L64" s="78"/>
      <c r="M64" s="81"/>
      <c r="N64" s="81"/>
      <c r="O64" s="24"/>
      <c r="P64" s="24"/>
      <c r="Q64" s="24"/>
      <c r="R64" s="79"/>
      <c r="S64" s="72">
        <v>56</v>
      </c>
      <c r="T64" s="6">
        <v>1</v>
      </c>
      <c r="U64" s="6">
        <v>1</v>
      </c>
      <c r="V64" s="6">
        <v>1</v>
      </c>
      <c r="W64" s="67"/>
      <c r="X64" s="6"/>
      <c r="Y64" s="54"/>
    </row>
    <row r="65" spans="1:25" s="217" customFormat="1" ht="27" customHeight="1" thickBot="1">
      <c r="A65" s="82"/>
      <c r="B65" s="83" t="s">
        <v>51</v>
      </c>
      <c r="C65" s="84"/>
      <c r="D65" s="84"/>
      <c r="E65" s="89"/>
      <c r="F65" s="108"/>
      <c r="G65" s="89"/>
      <c r="H65" s="334"/>
      <c r="I65" s="335"/>
      <c r="J65" s="84"/>
      <c r="K65" s="84"/>
      <c r="L65" s="85"/>
      <c r="M65" s="207"/>
      <c r="N65" s="172"/>
      <c r="O65" s="172"/>
      <c r="P65" s="173"/>
      <c r="Q65" s="174"/>
      <c r="R65" s="172"/>
      <c r="S65" s="178"/>
      <c r="T65" s="173">
        <f aca="true" t="shared" si="6" ref="T65:Y65">SUM(T11:T64)</f>
        <v>18</v>
      </c>
      <c r="U65" s="173">
        <f t="shared" si="6"/>
        <v>18</v>
      </c>
      <c r="V65" s="173">
        <f t="shared" si="6"/>
        <v>16</v>
      </c>
      <c r="W65" s="172">
        <f t="shared" si="6"/>
        <v>17</v>
      </c>
      <c r="X65" s="172">
        <f t="shared" si="6"/>
        <v>4</v>
      </c>
      <c r="Y65" s="175">
        <f t="shared" si="6"/>
        <v>4</v>
      </c>
    </row>
    <row r="66" spans="1:25" s="203" customFormat="1" ht="27" customHeight="1">
      <c r="A66" s="193"/>
      <c r="B66" s="191" t="s">
        <v>211</v>
      </c>
      <c r="C66" s="194"/>
      <c r="D66" s="194"/>
      <c r="E66" s="195"/>
      <c r="F66" s="91">
        <f>F67+F73</f>
        <v>4094</v>
      </c>
      <c r="G66" s="184">
        <f>G67+G73</f>
        <v>566</v>
      </c>
      <c r="H66" s="351">
        <f>H67+H73</f>
        <v>3528</v>
      </c>
      <c r="I66" s="352"/>
      <c r="J66" s="210"/>
      <c r="K66" s="210"/>
      <c r="L66" s="211"/>
      <c r="M66" s="196"/>
      <c r="N66" s="197"/>
      <c r="O66" s="194"/>
      <c r="P66" s="194"/>
      <c r="Q66" s="194"/>
      <c r="R66" s="195"/>
      <c r="S66" s="218"/>
      <c r="T66" s="210"/>
      <c r="U66" s="210"/>
      <c r="V66" s="210"/>
      <c r="W66" s="219"/>
      <c r="X66" s="92"/>
      <c r="Y66" s="93"/>
    </row>
    <row r="67" spans="1:25" s="9" customFormat="1" ht="25.5">
      <c r="A67" s="94" t="s">
        <v>7</v>
      </c>
      <c r="B67" s="95" t="s">
        <v>159</v>
      </c>
      <c r="C67" s="38"/>
      <c r="D67" s="38"/>
      <c r="E67" s="39"/>
      <c r="F67" s="50">
        <f>F68+F69+F70+F71</f>
        <v>432</v>
      </c>
      <c r="G67" s="39">
        <f>$F67-$H67</f>
        <v>144</v>
      </c>
      <c r="H67" s="360">
        <f>$H68+$H69+H70+$H71</f>
        <v>288</v>
      </c>
      <c r="I67" s="361"/>
      <c r="J67" s="38"/>
      <c r="K67" s="38"/>
      <c r="L67" s="49"/>
      <c r="M67" s="96"/>
      <c r="N67" s="97"/>
      <c r="O67" s="38"/>
      <c r="P67" s="38"/>
      <c r="Q67" s="38"/>
      <c r="R67" s="39"/>
      <c r="S67" s="50">
        <f>SUM(S68:S72)</f>
        <v>288</v>
      </c>
      <c r="T67" s="38"/>
      <c r="U67" s="38"/>
      <c r="V67" s="98"/>
      <c r="W67" s="99"/>
      <c r="X67" s="38"/>
      <c r="Y67" s="58"/>
    </row>
    <row r="68" spans="1:25" ht="15.75" customHeight="1">
      <c r="A68" s="30" t="s">
        <v>8</v>
      </c>
      <c r="B68" s="100" t="s">
        <v>28</v>
      </c>
      <c r="C68" s="7" t="s">
        <v>101</v>
      </c>
      <c r="D68" s="24"/>
      <c r="E68" s="24" t="s">
        <v>100</v>
      </c>
      <c r="F68" s="86">
        <f>H68+G68</f>
        <v>90</v>
      </c>
      <c r="G68" s="67">
        <f>H68/2</f>
        <v>30</v>
      </c>
      <c r="H68" s="11">
        <f>M68+S68</f>
        <v>60</v>
      </c>
      <c r="I68" s="12"/>
      <c r="J68" s="101" t="s">
        <v>283</v>
      </c>
      <c r="K68" s="24"/>
      <c r="L68" s="78" t="s">
        <v>150</v>
      </c>
      <c r="M68" s="80"/>
      <c r="N68" s="24"/>
      <c r="O68" s="24"/>
      <c r="P68" s="24"/>
      <c r="Q68" s="24"/>
      <c r="R68" s="79"/>
      <c r="S68" s="72">
        <v>60</v>
      </c>
      <c r="T68" s="102"/>
      <c r="U68" s="103"/>
      <c r="V68" s="103"/>
      <c r="W68" s="104"/>
      <c r="X68" s="62">
        <v>2</v>
      </c>
      <c r="Y68" s="294">
        <v>2</v>
      </c>
    </row>
    <row r="69" spans="1:25" ht="15.75">
      <c r="A69" s="105" t="s">
        <v>9</v>
      </c>
      <c r="B69" s="296" t="s">
        <v>22</v>
      </c>
      <c r="C69" s="62" t="s">
        <v>21</v>
      </c>
      <c r="D69" s="6"/>
      <c r="E69" s="87" t="s">
        <v>20</v>
      </c>
      <c r="F69" s="66">
        <f>H69+G69</f>
        <v>111</v>
      </c>
      <c r="G69" s="67">
        <f>H69/2</f>
        <v>37</v>
      </c>
      <c r="H69" s="332">
        <f>$M69+$S69</f>
        <v>74</v>
      </c>
      <c r="I69" s="333"/>
      <c r="J69" s="6">
        <v>74</v>
      </c>
      <c r="K69" s="6"/>
      <c r="L69" s="65"/>
      <c r="M69" s="72"/>
      <c r="N69" s="74"/>
      <c r="O69" s="6"/>
      <c r="P69" s="6"/>
      <c r="Q69" s="6"/>
      <c r="R69" s="67"/>
      <c r="S69" s="72">
        <f>(T69*$T$8)+(U69*$U$8)+(V69*$V$8)+(W69*$W$8)+(X69*$X$8)+(Y69*$Y$8)</f>
        <v>74</v>
      </c>
      <c r="T69" s="70">
        <v>2</v>
      </c>
      <c r="U69" s="70">
        <v>2</v>
      </c>
      <c r="V69" s="70"/>
      <c r="W69" s="73"/>
      <c r="X69" s="70"/>
      <c r="Y69" s="54"/>
    </row>
    <row r="70" spans="1:25" ht="15.75">
      <c r="A70" s="94" t="s">
        <v>98</v>
      </c>
      <c r="B70" s="59" t="s">
        <v>139</v>
      </c>
      <c r="C70" s="7"/>
      <c r="D70" s="7" t="s">
        <v>96</v>
      </c>
      <c r="E70" s="87" t="s">
        <v>177</v>
      </c>
      <c r="F70" s="55">
        <f>H70+G70</f>
        <v>159</v>
      </c>
      <c r="G70" s="67">
        <f>H70/2</f>
        <v>53</v>
      </c>
      <c r="H70" s="332">
        <f>$M70+$S70</f>
        <v>106</v>
      </c>
      <c r="I70" s="333"/>
      <c r="J70" s="7"/>
      <c r="K70" s="7">
        <v>106</v>
      </c>
      <c r="L70" s="43"/>
      <c r="M70" s="56"/>
      <c r="N70" s="57"/>
      <c r="O70" s="7"/>
      <c r="P70" s="7"/>
      <c r="Q70" s="7"/>
      <c r="R70" s="42"/>
      <c r="S70" s="72">
        <f>(T70*$T$8)+(U70*$U$8)+(V70*$V$8)+(W70*$W$8)+(X70*$X$8)+(Y70*$Y$8)</f>
        <v>106</v>
      </c>
      <c r="T70" s="62">
        <v>2</v>
      </c>
      <c r="U70" s="62">
        <v>2</v>
      </c>
      <c r="V70" s="62">
        <v>2</v>
      </c>
      <c r="W70" s="64"/>
      <c r="X70" s="62"/>
      <c r="Y70" s="107"/>
    </row>
    <row r="71" spans="1:25" s="287" customFormat="1" ht="15.75">
      <c r="A71" s="105" t="s">
        <v>10</v>
      </c>
      <c r="B71" s="106" t="s">
        <v>99</v>
      </c>
      <c r="C71" s="6"/>
      <c r="D71" s="6" t="s">
        <v>100</v>
      </c>
      <c r="E71" s="67"/>
      <c r="F71" s="66">
        <f>H71+G71</f>
        <v>72</v>
      </c>
      <c r="G71" s="67">
        <f>H71/2</f>
        <v>24</v>
      </c>
      <c r="H71" s="332">
        <f>$M71+$S71</f>
        <v>48</v>
      </c>
      <c r="I71" s="333"/>
      <c r="J71" s="6">
        <v>48</v>
      </c>
      <c r="K71" s="6"/>
      <c r="L71" s="65"/>
      <c r="M71" s="72"/>
      <c r="N71" s="74"/>
      <c r="O71" s="6"/>
      <c r="P71" s="6"/>
      <c r="Q71" s="6"/>
      <c r="R71" s="67"/>
      <c r="S71" s="72">
        <f>(T71*$T$8)+(U71*$U$8)+(V71*$V$8)+(W71*$W$8)+(X71*$X$8)+(Y71*$Y$8)</f>
        <v>48</v>
      </c>
      <c r="T71" s="70"/>
      <c r="U71" s="70"/>
      <c r="V71" s="70"/>
      <c r="W71" s="73"/>
      <c r="X71" s="70">
        <v>3</v>
      </c>
      <c r="Y71" s="54"/>
    </row>
    <row r="72" spans="1:25" s="8" customFormat="1" ht="27" customHeight="1" thickBot="1">
      <c r="A72" s="82"/>
      <c r="B72" s="83" t="s">
        <v>51</v>
      </c>
      <c r="C72" s="84"/>
      <c r="D72" s="84"/>
      <c r="E72" s="89"/>
      <c r="F72" s="108"/>
      <c r="G72" s="89"/>
      <c r="H72" s="334"/>
      <c r="I72" s="335"/>
      <c r="J72" s="84"/>
      <c r="K72" s="84"/>
      <c r="L72" s="85"/>
      <c r="M72" s="88"/>
      <c r="N72" s="176"/>
      <c r="O72" s="173"/>
      <c r="P72" s="173"/>
      <c r="Q72" s="173"/>
      <c r="R72" s="172"/>
      <c r="S72" s="177"/>
      <c r="T72" s="173">
        <f>SUM(T68:T71)</f>
        <v>4</v>
      </c>
      <c r="U72" s="173">
        <f>SUM(U68:U71)</f>
        <v>4</v>
      </c>
      <c r="V72" s="173">
        <f>SUM(V68:V71)</f>
        <v>2</v>
      </c>
      <c r="W72" s="172">
        <f>SUM(W68:W71)</f>
        <v>0</v>
      </c>
      <c r="X72" s="172">
        <f>SUM(X68:X71)</f>
        <v>5</v>
      </c>
      <c r="Y72" s="175">
        <f>SUM(Y66:Y71)</f>
        <v>2</v>
      </c>
    </row>
    <row r="73" spans="1:25" ht="27" customHeight="1">
      <c r="A73" s="142" t="s">
        <v>11</v>
      </c>
      <c r="B73" s="143" t="s">
        <v>212</v>
      </c>
      <c r="C73" s="36"/>
      <c r="D73" s="36"/>
      <c r="E73" s="111"/>
      <c r="F73" s="110">
        <f>F74+F81</f>
        <v>3662</v>
      </c>
      <c r="G73" s="184">
        <f>G74+G81</f>
        <v>422</v>
      </c>
      <c r="H73" s="351">
        <f>H74+H81</f>
        <v>3240</v>
      </c>
      <c r="I73" s="352"/>
      <c r="J73" s="36"/>
      <c r="K73" s="36"/>
      <c r="L73" s="37"/>
      <c r="M73" s="185"/>
      <c r="N73" s="186"/>
      <c r="O73" s="36"/>
      <c r="P73" s="36"/>
      <c r="Q73" s="36"/>
      <c r="R73" s="37"/>
      <c r="S73" s="198"/>
      <c r="T73" s="36"/>
      <c r="U73" s="36"/>
      <c r="V73" s="36"/>
      <c r="W73" s="111"/>
      <c r="X73" s="36"/>
      <c r="Y73" s="112"/>
    </row>
    <row r="74" spans="1:25" ht="15.75">
      <c r="A74" s="109" t="s">
        <v>12</v>
      </c>
      <c r="B74" s="263" t="s">
        <v>13</v>
      </c>
      <c r="C74" s="14"/>
      <c r="D74" s="14"/>
      <c r="E74" s="47"/>
      <c r="F74" s="50">
        <f>F75+F76+F77+F78+F79</f>
        <v>756</v>
      </c>
      <c r="G74" s="39">
        <f>$F74-$H74</f>
        <v>252</v>
      </c>
      <c r="H74" s="360">
        <f>$H75+H76+H77+H78+H79</f>
        <v>504</v>
      </c>
      <c r="I74" s="361"/>
      <c r="J74" s="14"/>
      <c r="K74" s="14"/>
      <c r="L74" s="15"/>
      <c r="M74" s="46"/>
      <c r="N74" s="48"/>
      <c r="O74" s="14"/>
      <c r="P74" s="14"/>
      <c r="Q74" s="14"/>
      <c r="R74" s="15"/>
      <c r="S74" s="50">
        <f>SUM(S75:S79)</f>
        <v>504</v>
      </c>
      <c r="T74" s="14"/>
      <c r="U74" s="14"/>
      <c r="V74" s="14"/>
      <c r="W74" s="47"/>
      <c r="X74" s="14"/>
      <c r="Y74" s="54"/>
    </row>
    <row r="75" spans="1:25" ht="25.5" customHeight="1">
      <c r="A75" s="28" t="s">
        <v>120</v>
      </c>
      <c r="B75" s="29" t="s">
        <v>29</v>
      </c>
      <c r="C75" s="7" t="s">
        <v>140</v>
      </c>
      <c r="D75" s="7" t="s">
        <v>96</v>
      </c>
      <c r="E75" s="42" t="s">
        <v>128</v>
      </c>
      <c r="F75" s="55">
        <f>H75+G75</f>
        <v>315</v>
      </c>
      <c r="G75" s="42">
        <f>H75/2</f>
        <v>105</v>
      </c>
      <c r="H75" s="332">
        <f>$M75+$S75</f>
        <v>210</v>
      </c>
      <c r="I75" s="333"/>
      <c r="J75" s="7"/>
      <c r="K75" s="7">
        <v>210</v>
      </c>
      <c r="L75" s="43"/>
      <c r="M75" s="56"/>
      <c r="N75" s="57"/>
      <c r="O75" s="7"/>
      <c r="P75" s="7"/>
      <c r="Q75" s="7"/>
      <c r="R75" s="43"/>
      <c r="S75" s="56">
        <f>(T75*$T$8)+(U75*$U$8)+(V75*$V$8)+(W75*$W$8)+(X75*$X$8)+(Y75*$Y$8)</f>
        <v>210</v>
      </c>
      <c r="T75" s="7">
        <v>2</v>
      </c>
      <c r="U75" s="7">
        <v>2</v>
      </c>
      <c r="V75" s="7">
        <v>2</v>
      </c>
      <c r="W75" s="42">
        <v>2</v>
      </c>
      <c r="X75" s="7">
        <v>2</v>
      </c>
      <c r="Y75" s="107">
        <v>2</v>
      </c>
    </row>
    <row r="76" spans="1:25" ht="15.75">
      <c r="A76" s="105" t="s">
        <v>121</v>
      </c>
      <c r="B76" s="113" t="s">
        <v>53</v>
      </c>
      <c r="C76" s="6"/>
      <c r="D76" s="6"/>
      <c r="E76" s="67" t="s">
        <v>127</v>
      </c>
      <c r="F76" s="66">
        <f>H76+G76</f>
        <v>235</v>
      </c>
      <c r="G76" s="67">
        <v>78</v>
      </c>
      <c r="H76" s="332">
        <f>$M76+$S76</f>
        <v>157</v>
      </c>
      <c r="I76" s="333"/>
      <c r="J76" s="6"/>
      <c r="K76" s="6">
        <v>157</v>
      </c>
      <c r="L76" s="65"/>
      <c r="M76" s="72"/>
      <c r="N76" s="74"/>
      <c r="O76" s="6"/>
      <c r="P76" s="6"/>
      <c r="Q76" s="6"/>
      <c r="R76" s="65"/>
      <c r="S76" s="56">
        <f>(T76*$T$8)+(U76*$U$8)+(V76*$V$8)+(W76*$W$8)+(X76*$X$8)+(Y76*$Y$8)</f>
        <v>157</v>
      </c>
      <c r="T76" s="6">
        <v>1</v>
      </c>
      <c r="U76" s="6">
        <v>1</v>
      </c>
      <c r="V76" s="6">
        <v>1</v>
      </c>
      <c r="W76" s="67">
        <v>2</v>
      </c>
      <c r="X76" s="6">
        <v>2</v>
      </c>
      <c r="Y76" s="107">
        <v>2</v>
      </c>
    </row>
    <row r="77" spans="1:25" ht="15.75">
      <c r="A77" s="105" t="s">
        <v>122</v>
      </c>
      <c r="B77" s="113" t="s">
        <v>30</v>
      </c>
      <c r="C77" s="6" t="s">
        <v>20</v>
      </c>
      <c r="D77" s="6"/>
      <c r="E77" s="67"/>
      <c r="F77" s="66">
        <f>H77+G77</f>
        <v>48</v>
      </c>
      <c r="G77" s="67">
        <f>H77/2</f>
        <v>16</v>
      </c>
      <c r="H77" s="332">
        <f>$M77+$S77</f>
        <v>32</v>
      </c>
      <c r="I77" s="333"/>
      <c r="J77" s="6">
        <v>32</v>
      </c>
      <c r="K77" s="6"/>
      <c r="L77" s="65"/>
      <c r="M77" s="72"/>
      <c r="N77" s="74"/>
      <c r="O77" s="6"/>
      <c r="P77" s="6"/>
      <c r="Q77" s="6"/>
      <c r="R77" s="65"/>
      <c r="S77" s="72">
        <f>(T77*$T$8)+(U77*$U$8)+(V77*$V$8)+(W77*$W$8)+(X77*$X$8)+(Y77*$Y$8)</f>
        <v>32</v>
      </c>
      <c r="T77" s="6">
        <v>2</v>
      </c>
      <c r="U77" s="6"/>
      <c r="V77" s="6"/>
      <c r="W77" s="67"/>
      <c r="X77" s="6"/>
      <c r="Y77" s="58"/>
    </row>
    <row r="78" spans="1:25" ht="15.75">
      <c r="A78" s="105" t="s">
        <v>123</v>
      </c>
      <c r="B78" s="113" t="s">
        <v>31</v>
      </c>
      <c r="C78" s="6"/>
      <c r="D78" s="6" t="s">
        <v>101</v>
      </c>
      <c r="E78" s="67" t="s">
        <v>100</v>
      </c>
      <c r="F78" s="66">
        <f>H78+G78</f>
        <v>93</v>
      </c>
      <c r="G78" s="67">
        <f>H78/2</f>
        <v>31</v>
      </c>
      <c r="H78" s="332">
        <f>$M78+$S78</f>
        <v>62</v>
      </c>
      <c r="I78" s="333"/>
      <c r="J78" s="6">
        <v>62</v>
      </c>
      <c r="K78" s="6"/>
      <c r="L78" s="65"/>
      <c r="M78" s="72"/>
      <c r="N78" s="74"/>
      <c r="O78" s="6"/>
      <c r="P78" s="6"/>
      <c r="Q78" s="6"/>
      <c r="R78" s="65"/>
      <c r="S78" s="72">
        <f>(T78*$T$8)+(U78*$U$8)+(V78*$V$8)+(W78*$W$8)+(X78*$X$8)+(Y78*$Y$8)</f>
        <v>62</v>
      </c>
      <c r="T78" s="6"/>
      <c r="U78" s="6"/>
      <c r="V78" s="6"/>
      <c r="W78" s="67"/>
      <c r="X78" s="6">
        <v>2</v>
      </c>
      <c r="Y78" s="107">
        <v>2</v>
      </c>
    </row>
    <row r="79" spans="1:25" ht="15.75">
      <c r="A79" s="105" t="s">
        <v>124</v>
      </c>
      <c r="B79" s="295" t="s">
        <v>279</v>
      </c>
      <c r="C79" s="6"/>
      <c r="D79" s="6" t="s">
        <v>101</v>
      </c>
      <c r="E79" s="6" t="s">
        <v>100</v>
      </c>
      <c r="F79" s="66">
        <f>H79+G79</f>
        <v>65</v>
      </c>
      <c r="G79" s="67">
        <v>22</v>
      </c>
      <c r="H79" s="332">
        <f>$M79+$S79</f>
        <v>43</v>
      </c>
      <c r="I79" s="333"/>
      <c r="J79" s="6">
        <v>43</v>
      </c>
      <c r="K79" s="6"/>
      <c r="L79" s="65"/>
      <c r="M79" s="72"/>
      <c r="N79" s="74"/>
      <c r="O79" s="6"/>
      <c r="P79" s="6"/>
      <c r="Q79" s="6"/>
      <c r="R79" s="65"/>
      <c r="S79" s="68">
        <f>(T79*$T$8)+(U79*$U$8)+(V79*$V$8)+(W79*$W$8)+(X79*$X$8)+27</f>
        <v>43</v>
      </c>
      <c r="T79" s="70"/>
      <c r="U79" s="70"/>
      <c r="V79" s="70"/>
      <c r="W79" s="73"/>
      <c r="X79" s="70">
        <v>1</v>
      </c>
      <c r="Y79" s="294" t="s">
        <v>268</v>
      </c>
    </row>
    <row r="80" spans="1:25" s="8" customFormat="1" ht="27" customHeight="1" thickBot="1">
      <c r="A80" s="82"/>
      <c r="B80" s="83" t="s">
        <v>51</v>
      </c>
      <c r="C80" s="84"/>
      <c r="D80" s="84"/>
      <c r="E80" s="89"/>
      <c r="F80" s="108"/>
      <c r="G80" s="89"/>
      <c r="H80" s="334"/>
      <c r="I80" s="335"/>
      <c r="J80" s="84"/>
      <c r="K80" s="84"/>
      <c r="L80" s="85"/>
      <c r="M80" s="177"/>
      <c r="N80" s="176"/>
      <c r="O80" s="173"/>
      <c r="P80" s="173"/>
      <c r="Q80" s="173"/>
      <c r="R80" s="175"/>
      <c r="S80" s="178"/>
      <c r="T80" s="173">
        <f>SUM(T75:T79)</f>
        <v>5</v>
      </c>
      <c r="U80" s="173">
        <f>SUM(U75:U79)</f>
        <v>3</v>
      </c>
      <c r="V80" s="173">
        <f>SUM(V75:V79)</f>
        <v>3</v>
      </c>
      <c r="W80" s="172">
        <f>SUM(W75:W79)</f>
        <v>4</v>
      </c>
      <c r="X80" s="172">
        <f>SUM(X75:X79)</f>
        <v>7</v>
      </c>
      <c r="Y80" s="175">
        <f>SUM(Y75:Y79)+1</f>
        <v>7</v>
      </c>
    </row>
    <row r="81" spans="1:25" ht="27" customHeight="1">
      <c r="A81" s="150" t="s">
        <v>14</v>
      </c>
      <c r="B81" s="264" t="s">
        <v>209</v>
      </c>
      <c r="C81" s="265"/>
      <c r="D81" s="265"/>
      <c r="E81" s="266"/>
      <c r="F81" s="267">
        <f>H81+G81</f>
        <v>2906</v>
      </c>
      <c r="G81" s="268">
        <v>170</v>
      </c>
      <c r="H81" s="362">
        <v>2736</v>
      </c>
      <c r="I81" s="363"/>
      <c r="J81" s="36"/>
      <c r="K81" s="36"/>
      <c r="L81" s="37"/>
      <c r="M81" s="190"/>
      <c r="N81" s="186"/>
      <c r="O81" s="36"/>
      <c r="P81" s="36"/>
      <c r="Q81" s="36"/>
      <c r="R81" s="37"/>
      <c r="S81" s="91"/>
      <c r="T81" s="36"/>
      <c r="U81" s="36"/>
      <c r="V81" s="36"/>
      <c r="W81" s="111"/>
      <c r="X81" s="36"/>
      <c r="Y81" s="93"/>
    </row>
    <row r="82" spans="1:25" s="250" customFormat="1" ht="27" customHeight="1">
      <c r="A82" s="252"/>
      <c r="B82" s="270" t="s">
        <v>213</v>
      </c>
      <c r="C82" s="271"/>
      <c r="D82" s="271"/>
      <c r="E82" s="272"/>
      <c r="F82" s="273">
        <f>H82+G82</f>
        <v>1437</v>
      </c>
      <c r="G82" s="274">
        <v>170</v>
      </c>
      <c r="H82" s="275">
        <v>1267</v>
      </c>
      <c r="I82" s="276"/>
      <c r="J82" s="253"/>
      <c r="K82" s="253"/>
      <c r="L82" s="255"/>
      <c r="M82" s="256"/>
      <c r="N82" s="257"/>
      <c r="O82" s="253"/>
      <c r="P82" s="253"/>
      <c r="Q82" s="253"/>
      <c r="R82" s="255"/>
      <c r="S82" s="115"/>
      <c r="T82" s="253"/>
      <c r="U82" s="253"/>
      <c r="V82" s="253"/>
      <c r="W82" s="254"/>
      <c r="X82" s="253"/>
      <c r="Y82" s="258"/>
    </row>
    <row r="83" spans="1:25" s="262" customFormat="1" ht="27" customHeight="1">
      <c r="A83" s="252"/>
      <c r="B83" s="270" t="s">
        <v>214</v>
      </c>
      <c r="C83" s="271"/>
      <c r="D83" s="271"/>
      <c r="E83" s="272"/>
      <c r="F83" s="273">
        <f>F84+F90</f>
        <v>4343</v>
      </c>
      <c r="G83" s="274"/>
      <c r="H83" s="275">
        <f>H84+H90</f>
        <v>4003</v>
      </c>
      <c r="I83" s="276"/>
      <c r="J83" s="253"/>
      <c r="K83" s="253"/>
      <c r="L83" s="255"/>
      <c r="M83" s="256"/>
      <c r="N83" s="257"/>
      <c r="O83" s="253"/>
      <c r="P83" s="253"/>
      <c r="Q83" s="253"/>
      <c r="R83" s="255"/>
      <c r="S83" s="115"/>
      <c r="T83" s="253"/>
      <c r="U83" s="253"/>
      <c r="V83" s="253"/>
      <c r="W83" s="254"/>
      <c r="X83" s="253"/>
      <c r="Y83" s="258"/>
    </row>
    <row r="84" spans="1:25" ht="26.25" customHeight="1">
      <c r="A84" s="76" t="s">
        <v>15</v>
      </c>
      <c r="B84" s="277" t="s">
        <v>52</v>
      </c>
      <c r="C84" s="70"/>
      <c r="D84" s="70"/>
      <c r="E84" s="73"/>
      <c r="F84" s="278">
        <f>H84+G84</f>
        <v>3733</v>
      </c>
      <c r="G84" s="279">
        <f>SUM(G85:G88)</f>
        <v>126</v>
      </c>
      <c r="H84" s="416">
        <f>H85+H86+H87+H88</f>
        <v>3607</v>
      </c>
      <c r="I84" s="417"/>
      <c r="J84" s="6"/>
      <c r="K84" s="6"/>
      <c r="L84" s="65"/>
      <c r="M84" s="50">
        <f>SUM(M85:M88)</f>
        <v>2100</v>
      </c>
      <c r="N84" s="74"/>
      <c r="O84" s="6"/>
      <c r="P84" s="6"/>
      <c r="Q84" s="6"/>
      <c r="R84" s="65"/>
      <c r="S84" s="50">
        <f>SUM(S85:S88)</f>
        <v>1507</v>
      </c>
      <c r="T84" s="6"/>
      <c r="U84" s="6"/>
      <c r="V84" s="6"/>
      <c r="W84" s="67"/>
      <c r="X84" s="6"/>
      <c r="Y84" s="58"/>
    </row>
    <row r="85" spans="1:25" ht="39.75" customHeight="1">
      <c r="A85" s="28" t="s">
        <v>16</v>
      </c>
      <c r="B85" s="29" t="s">
        <v>53</v>
      </c>
      <c r="C85" s="116" t="s">
        <v>129</v>
      </c>
      <c r="D85" s="6" t="s">
        <v>101</v>
      </c>
      <c r="E85" s="67" t="s">
        <v>128</v>
      </c>
      <c r="F85" s="55">
        <f>H85+G85</f>
        <v>2812</v>
      </c>
      <c r="G85" s="42">
        <v>12</v>
      </c>
      <c r="H85" s="332">
        <f>$M85+$S85</f>
        <v>2800</v>
      </c>
      <c r="I85" s="333"/>
      <c r="J85" s="7"/>
      <c r="K85" s="7">
        <v>2800</v>
      </c>
      <c r="L85" s="43"/>
      <c r="M85" s="56">
        <f>(N85*$N$8)+(O85*$O$8)+(P85*$P$8)+(Q85*$Q$8)+(R85*$R$8)</f>
        <v>1750</v>
      </c>
      <c r="N85" s="57">
        <v>10</v>
      </c>
      <c r="O85" s="7">
        <v>10</v>
      </c>
      <c r="P85" s="7">
        <v>10</v>
      </c>
      <c r="Q85" s="7">
        <v>10</v>
      </c>
      <c r="R85" s="43">
        <v>10</v>
      </c>
      <c r="S85" s="56">
        <f>(T85*$T$8)+(U85*$U$8)+(V85*$V$8)+(W85*$W$8)+(X85*$X$8)+(Y85*$Y$8)</f>
        <v>1050</v>
      </c>
      <c r="T85" s="7">
        <v>10</v>
      </c>
      <c r="U85" s="7">
        <v>10</v>
      </c>
      <c r="V85" s="7">
        <v>10</v>
      </c>
      <c r="W85" s="42">
        <v>10</v>
      </c>
      <c r="X85" s="7">
        <v>10</v>
      </c>
      <c r="Y85" s="107">
        <v>10</v>
      </c>
    </row>
    <row r="86" spans="1:25" ht="36.75" customHeight="1">
      <c r="A86" s="28" t="s">
        <v>17</v>
      </c>
      <c r="B86" s="29" t="s">
        <v>54</v>
      </c>
      <c r="C86" s="7" t="s">
        <v>183</v>
      </c>
      <c r="D86" s="7" t="s">
        <v>185</v>
      </c>
      <c r="E86" s="67" t="s">
        <v>128</v>
      </c>
      <c r="F86" s="55">
        <f>H86+G86</f>
        <v>173</v>
      </c>
      <c r="G86" s="42"/>
      <c r="H86" s="332">
        <f>$M86+$S86</f>
        <v>173</v>
      </c>
      <c r="I86" s="333"/>
      <c r="J86" s="7"/>
      <c r="K86" s="7">
        <v>173</v>
      </c>
      <c r="L86" s="43"/>
      <c r="M86" s="56"/>
      <c r="N86" s="57"/>
      <c r="O86" s="7"/>
      <c r="P86" s="7"/>
      <c r="Q86" s="7"/>
      <c r="R86" s="43"/>
      <c r="S86" s="56">
        <f>(T86*$T$8)+(U86*$U$8)+(V86*$V$8)+(W86*$W$8)+(X86*$X$8)+(Y86*$Y$8)</f>
        <v>173</v>
      </c>
      <c r="T86" s="7">
        <v>1</v>
      </c>
      <c r="U86" s="7">
        <v>1</v>
      </c>
      <c r="V86" s="7">
        <v>2</v>
      </c>
      <c r="W86" s="42">
        <v>2</v>
      </c>
      <c r="X86" s="7">
        <v>2</v>
      </c>
      <c r="Y86" s="107">
        <v>2</v>
      </c>
    </row>
    <row r="87" spans="1:25" ht="39" customHeight="1">
      <c r="A87" s="30" t="s">
        <v>55</v>
      </c>
      <c r="B87" s="29" t="s">
        <v>56</v>
      </c>
      <c r="C87" s="6" t="s">
        <v>186</v>
      </c>
      <c r="D87" s="6" t="s">
        <v>101</v>
      </c>
      <c r="E87" s="67" t="s">
        <v>128</v>
      </c>
      <c r="F87" s="55">
        <f>H87+G87</f>
        <v>410</v>
      </c>
      <c r="G87" s="42">
        <v>60</v>
      </c>
      <c r="H87" s="332">
        <f>$M87+$S87</f>
        <v>350</v>
      </c>
      <c r="I87" s="333"/>
      <c r="J87" s="7"/>
      <c r="K87" s="7">
        <v>350</v>
      </c>
      <c r="L87" s="43"/>
      <c r="M87" s="56">
        <f>(N87*$N$8)+(O87*$O$8)+(P87*$P$8)+(Q87*$Q$8)+(R87*$R$8)</f>
        <v>140</v>
      </c>
      <c r="N87" s="57"/>
      <c r="O87" s="7"/>
      <c r="P87" s="7"/>
      <c r="Q87" s="7">
        <v>2</v>
      </c>
      <c r="R87" s="43">
        <v>2</v>
      </c>
      <c r="S87" s="56">
        <f>(T87*$T$8)+(U87*$U$8)+(V87*$V$8)+(W87*$W$8)+(X87*$X$8)+(Y87*$Y$8)</f>
        <v>210</v>
      </c>
      <c r="T87" s="7">
        <v>2</v>
      </c>
      <c r="U87" s="7">
        <v>2</v>
      </c>
      <c r="V87" s="7">
        <v>2</v>
      </c>
      <c r="W87" s="42">
        <v>2</v>
      </c>
      <c r="X87" s="7">
        <v>2</v>
      </c>
      <c r="Y87" s="107">
        <v>2</v>
      </c>
    </row>
    <row r="88" spans="1:25" s="25" customFormat="1" ht="15.75" customHeight="1">
      <c r="A88" s="28" t="s">
        <v>57</v>
      </c>
      <c r="B88" s="29" t="s">
        <v>58</v>
      </c>
      <c r="C88" s="24" t="s">
        <v>148</v>
      </c>
      <c r="D88" s="24">
        <v>1.2</v>
      </c>
      <c r="E88" s="79" t="s">
        <v>20</v>
      </c>
      <c r="F88" s="55">
        <f>H88+G88</f>
        <v>338</v>
      </c>
      <c r="G88" s="79">
        <v>54</v>
      </c>
      <c r="H88" s="418">
        <f>$M88+$S88</f>
        <v>284</v>
      </c>
      <c r="I88" s="419"/>
      <c r="J88" s="24">
        <v>74</v>
      </c>
      <c r="K88" s="24">
        <v>210</v>
      </c>
      <c r="L88" s="78"/>
      <c r="M88" s="72">
        <f>(N88*$N$8)+(O88*$O$8)+(P88*$P$8)+(Q88*$Q$8)+(R88*$R$8)</f>
        <v>210</v>
      </c>
      <c r="N88" s="81">
        <v>2</v>
      </c>
      <c r="O88" s="24">
        <v>2</v>
      </c>
      <c r="P88" s="24">
        <v>2</v>
      </c>
      <c r="Q88" s="24"/>
      <c r="R88" s="78"/>
      <c r="S88" s="72">
        <f>(T88*$T$8)+(U88*$U$8)+(V88*$V$8)+(W88*$W$8)+(X88*$X$8)+(Y88*$Y$8)</f>
        <v>74</v>
      </c>
      <c r="T88" s="24">
        <v>2</v>
      </c>
      <c r="U88" s="24">
        <v>2</v>
      </c>
      <c r="V88" s="24"/>
      <c r="W88" s="79"/>
      <c r="X88" s="6"/>
      <c r="Y88" s="107"/>
    </row>
    <row r="89" spans="1:25" ht="27" customHeight="1" thickBot="1">
      <c r="A89" s="117"/>
      <c r="B89" s="118" t="s">
        <v>60</v>
      </c>
      <c r="C89" s="119"/>
      <c r="D89" s="119"/>
      <c r="E89" s="120"/>
      <c r="F89" s="121"/>
      <c r="G89" s="120"/>
      <c r="H89" s="334"/>
      <c r="I89" s="335"/>
      <c r="J89" s="119"/>
      <c r="K89" s="119"/>
      <c r="L89" s="122"/>
      <c r="M89" s="123"/>
      <c r="N89" s="176">
        <f>SUM(N85:N88)</f>
        <v>12</v>
      </c>
      <c r="O89" s="173">
        <f>SUM(O85:O88)</f>
        <v>12</v>
      </c>
      <c r="P89" s="173">
        <f>SUM(P85:P88)</f>
        <v>12</v>
      </c>
      <c r="Q89" s="173">
        <f>SUM(Q85:Q88)</f>
        <v>12</v>
      </c>
      <c r="R89" s="175">
        <f>SUM(R85:R88)</f>
        <v>12</v>
      </c>
      <c r="S89" s="178"/>
      <c r="T89" s="173">
        <f aca="true" t="shared" si="7" ref="T89:Y89">SUM(T85:T88)</f>
        <v>15</v>
      </c>
      <c r="U89" s="173">
        <f t="shared" si="7"/>
        <v>15</v>
      </c>
      <c r="V89" s="173">
        <f t="shared" si="7"/>
        <v>14</v>
      </c>
      <c r="W89" s="172">
        <f t="shared" si="7"/>
        <v>14</v>
      </c>
      <c r="X89" s="172">
        <f t="shared" si="7"/>
        <v>14</v>
      </c>
      <c r="Y89" s="175">
        <f t="shared" si="7"/>
        <v>14</v>
      </c>
    </row>
    <row r="90" spans="1:25" ht="26.25" customHeight="1">
      <c r="A90" s="76" t="s">
        <v>104</v>
      </c>
      <c r="B90" s="27" t="s">
        <v>161</v>
      </c>
      <c r="C90" s="6"/>
      <c r="D90" s="6"/>
      <c r="E90" s="67"/>
      <c r="F90" s="51">
        <f>SUM(F91:F94)</f>
        <v>610</v>
      </c>
      <c r="G90" s="184">
        <f>SUM(G91:G94)</f>
        <v>214</v>
      </c>
      <c r="H90" s="351">
        <f>SUM(H91:H94)</f>
        <v>396</v>
      </c>
      <c r="I90" s="352"/>
      <c r="J90" s="124"/>
      <c r="K90" s="124"/>
      <c r="L90" s="125"/>
      <c r="M90" s="72"/>
      <c r="N90" s="74"/>
      <c r="O90" s="6"/>
      <c r="P90" s="6"/>
      <c r="Q90" s="6"/>
      <c r="R90" s="65"/>
      <c r="S90" s="50">
        <f>SUM(S91:S94)</f>
        <v>396</v>
      </c>
      <c r="T90" s="6"/>
      <c r="U90" s="6"/>
      <c r="V90" s="6"/>
      <c r="W90" s="6"/>
      <c r="X90" s="6"/>
      <c r="Y90" s="65"/>
    </row>
    <row r="91" spans="1:25" ht="34.5" customHeight="1">
      <c r="A91" s="28" t="s">
        <v>105</v>
      </c>
      <c r="B91" s="29" t="s">
        <v>206</v>
      </c>
      <c r="C91" s="7" t="s">
        <v>100</v>
      </c>
      <c r="D91" s="227" t="s">
        <v>101</v>
      </c>
      <c r="E91" s="42" t="s">
        <v>182</v>
      </c>
      <c r="F91" s="55">
        <f>$H91+$G91</f>
        <v>408</v>
      </c>
      <c r="G91" s="42">
        <f>H91/2</f>
        <v>136</v>
      </c>
      <c r="H91" s="332">
        <f>$M91+$S91</f>
        <v>272</v>
      </c>
      <c r="I91" s="333"/>
      <c r="J91" s="7">
        <v>272</v>
      </c>
      <c r="K91" s="6"/>
      <c r="L91" s="65"/>
      <c r="M91" s="72"/>
      <c r="N91" s="74"/>
      <c r="O91" s="6"/>
      <c r="P91" s="6"/>
      <c r="Q91" s="6"/>
      <c r="R91" s="65"/>
      <c r="S91" s="40">
        <f>(T91*$T$8)+(U91*$U$8)+(V91*$V$8)+(W91*$W$8)+(X91*$X$8)+(Y91*$Y$8)</f>
        <v>272</v>
      </c>
      <c r="T91" s="7"/>
      <c r="U91" s="7"/>
      <c r="V91" s="7">
        <v>4</v>
      </c>
      <c r="W91" s="7">
        <v>4</v>
      </c>
      <c r="X91" s="7">
        <v>4</v>
      </c>
      <c r="Y91" s="43">
        <v>4</v>
      </c>
    </row>
    <row r="92" spans="1:25" ht="15.75" customHeight="1">
      <c r="A92" s="28"/>
      <c r="B92" s="29" t="s">
        <v>108</v>
      </c>
      <c r="C92" s="426"/>
      <c r="D92" s="428" t="s">
        <v>101</v>
      </c>
      <c r="E92" s="358" t="s">
        <v>100</v>
      </c>
      <c r="F92" s="55">
        <f>$H92+$G92</f>
        <v>93</v>
      </c>
      <c r="G92" s="42">
        <f>H92/2</f>
        <v>31</v>
      </c>
      <c r="H92" s="332">
        <f>$M92+$S92</f>
        <v>62</v>
      </c>
      <c r="I92" s="333"/>
      <c r="J92" s="7">
        <v>62</v>
      </c>
      <c r="K92" s="7"/>
      <c r="L92" s="43"/>
      <c r="M92" s="56"/>
      <c r="N92" s="57"/>
      <c r="O92" s="7"/>
      <c r="P92" s="7"/>
      <c r="Q92" s="7"/>
      <c r="R92" s="43"/>
      <c r="S92" s="40">
        <f>(T92*$T$8)+(U92*$U$8)+(V92*$V$8)+(W92*$W$8)+(X92*$X$8)+(Y92*$Y$8)</f>
        <v>62</v>
      </c>
      <c r="T92" s="7"/>
      <c r="U92" s="7"/>
      <c r="V92" s="7"/>
      <c r="W92" s="7"/>
      <c r="X92" s="7">
        <v>2</v>
      </c>
      <c r="Y92" s="43">
        <v>2</v>
      </c>
    </row>
    <row r="93" spans="1:25" ht="15.75" customHeight="1">
      <c r="A93" s="28"/>
      <c r="B93" s="29" t="s">
        <v>106</v>
      </c>
      <c r="C93" s="427"/>
      <c r="D93" s="350"/>
      <c r="E93" s="359"/>
      <c r="F93" s="55">
        <f>$H93+$G93</f>
        <v>45</v>
      </c>
      <c r="G93" s="42">
        <f>H93/2</f>
        <v>15</v>
      </c>
      <c r="H93" s="332">
        <f>$M93+$S93</f>
        <v>30</v>
      </c>
      <c r="I93" s="333"/>
      <c r="J93" s="7">
        <v>30</v>
      </c>
      <c r="K93" s="6"/>
      <c r="L93" s="65"/>
      <c r="M93" s="72"/>
      <c r="N93" s="74"/>
      <c r="O93" s="6"/>
      <c r="P93" s="6"/>
      <c r="Q93" s="6"/>
      <c r="R93" s="65"/>
      <c r="S93" s="40">
        <f>(T93*$T$8)+(U93*$U$8)+(V93*$V$8)+(W93*$W$8)+(X93*$X$8)+(Y93*$Y$8)</f>
        <v>30</v>
      </c>
      <c r="T93" s="6"/>
      <c r="U93" s="6"/>
      <c r="V93" s="6"/>
      <c r="W93" s="6"/>
      <c r="X93" s="6"/>
      <c r="Y93" s="65">
        <v>2</v>
      </c>
    </row>
    <row r="94" spans="1:25" ht="27" customHeight="1">
      <c r="A94" s="28" t="s">
        <v>126</v>
      </c>
      <c r="B94" s="248" t="s">
        <v>107</v>
      </c>
      <c r="C94" s="6"/>
      <c r="D94" s="7" t="s">
        <v>100</v>
      </c>
      <c r="E94" s="42"/>
      <c r="F94" s="55">
        <f>$H94+$G94</f>
        <v>64</v>
      </c>
      <c r="G94" s="42">
        <v>32</v>
      </c>
      <c r="H94" s="332">
        <f>$M94+$S94</f>
        <v>32</v>
      </c>
      <c r="I94" s="333"/>
      <c r="J94" s="7">
        <v>32</v>
      </c>
      <c r="K94" s="6"/>
      <c r="L94" s="65"/>
      <c r="M94" s="72"/>
      <c r="N94" s="74"/>
      <c r="O94" s="6"/>
      <c r="P94" s="6"/>
      <c r="Q94" s="6"/>
      <c r="R94" s="65"/>
      <c r="S94" s="40">
        <f>(T94*$T$8)+(U94*$U$8)+(V94*$V$8)+(W94*$W$8)+(X94*$X$8)+(Y94*$Y$8)</f>
        <v>32</v>
      </c>
      <c r="T94" s="7"/>
      <c r="U94" s="7"/>
      <c r="V94" s="7"/>
      <c r="W94" s="7"/>
      <c r="X94" s="7">
        <v>2</v>
      </c>
      <c r="Y94" s="43"/>
    </row>
    <row r="95" spans="1:25" ht="27" customHeight="1" thickBot="1">
      <c r="A95" s="117"/>
      <c r="B95" s="118" t="s">
        <v>60</v>
      </c>
      <c r="C95" s="119"/>
      <c r="D95" s="119"/>
      <c r="E95" s="120"/>
      <c r="F95" s="121"/>
      <c r="G95" s="120"/>
      <c r="H95" s="334"/>
      <c r="I95" s="335"/>
      <c r="J95" s="119"/>
      <c r="K95" s="119"/>
      <c r="L95" s="122"/>
      <c r="M95" s="123"/>
      <c r="N95" s="179"/>
      <c r="O95" s="180"/>
      <c r="P95" s="180"/>
      <c r="Q95" s="180"/>
      <c r="R95" s="181"/>
      <c r="S95" s="182"/>
      <c r="T95" s="173"/>
      <c r="U95" s="173"/>
      <c r="V95" s="173">
        <f>SUM(V91:V94)</f>
        <v>4</v>
      </c>
      <c r="W95" s="173">
        <f>SUM(W91:W94)</f>
        <v>4</v>
      </c>
      <c r="X95" s="173">
        <f>SUM(X91:X94)</f>
        <v>8</v>
      </c>
      <c r="Y95" s="175">
        <f>SUM(Y91:Y94)</f>
        <v>8</v>
      </c>
    </row>
    <row r="96" spans="1:25" ht="31.5" customHeight="1">
      <c r="A96" s="127"/>
      <c r="B96" s="38" t="s">
        <v>208</v>
      </c>
      <c r="C96" s="6"/>
      <c r="D96" s="6"/>
      <c r="E96" s="67"/>
      <c r="F96" s="110">
        <f>F97+F98</f>
        <v>1570</v>
      </c>
      <c r="G96" s="261">
        <f>F96-H96</f>
        <v>180</v>
      </c>
      <c r="H96" s="351">
        <f>H97+H98</f>
        <v>1390</v>
      </c>
      <c r="I96" s="352">
        <f>SUM(I97:I97)</f>
        <v>0</v>
      </c>
      <c r="J96" s="128"/>
      <c r="K96" s="128"/>
      <c r="L96" s="129"/>
      <c r="M96" s="91"/>
      <c r="N96" s="74"/>
      <c r="O96" s="6"/>
      <c r="P96" s="6"/>
      <c r="Q96" s="6"/>
      <c r="R96" s="65"/>
      <c r="S96" s="91">
        <f>SUM(S97:S97)</f>
        <v>116</v>
      </c>
      <c r="T96" s="128"/>
      <c r="U96" s="128"/>
      <c r="V96" s="128"/>
      <c r="W96" s="130"/>
      <c r="X96" s="128"/>
      <c r="Y96" s="93"/>
    </row>
    <row r="97" spans="1:25" ht="25.5" customHeight="1">
      <c r="A97" s="28"/>
      <c r="B97" s="29" t="s">
        <v>59</v>
      </c>
      <c r="C97" s="7" t="s">
        <v>96</v>
      </c>
      <c r="D97" s="7"/>
      <c r="E97" s="42" t="s">
        <v>187</v>
      </c>
      <c r="F97" s="55">
        <f>H97+G97</f>
        <v>133</v>
      </c>
      <c r="G97" s="42">
        <v>17</v>
      </c>
      <c r="H97" s="332">
        <f>$M97+$S97</f>
        <v>116</v>
      </c>
      <c r="I97" s="333"/>
      <c r="J97" s="7">
        <v>116</v>
      </c>
      <c r="K97" s="7"/>
      <c r="L97" s="43"/>
      <c r="M97" s="56"/>
      <c r="N97" s="41"/>
      <c r="O97" s="33"/>
      <c r="P97" s="7"/>
      <c r="Q97" s="7"/>
      <c r="R97" s="43"/>
      <c r="S97" s="56">
        <f>(T97*$T$8)+(U97*$U$8)+(V97*$V$8)+(W97*$W$8)+(X97*$X$8)+(Y97*$Y$8)</f>
        <v>116</v>
      </c>
      <c r="T97" s="7"/>
      <c r="U97" s="7">
        <v>2</v>
      </c>
      <c r="V97" s="7">
        <v>2</v>
      </c>
      <c r="W97" s="42">
        <v>2</v>
      </c>
      <c r="X97" s="7"/>
      <c r="Y97" s="58"/>
    </row>
    <row r="98" spans="1:25" s="251" customFormat="1" ht="42" customHeight="1">
      <c r="A98" s="30"/>
      <c r="B98" s="32" t="s">
        <v>210</v>
      </c>
      <c r="C98" s="34"/>
      <c r="D98" s="34"/>
      <c r="E98" s="87"/>
      <c r="F98" s="86">
        <v>1437</v>
      </c>
      <c r="G98" s="87">
        <v>163</v>
      </c>
      <c r="H98" s="13">
        <v>1274</v>
      </c>
      <c r="I98" s="10"/>
      <c r="J98" s="34"/>
      <c r="K98" s="34"/>
      <c r="L98" s="114"/>
      <c r="M98" s="146"/>
      <c r="N98" s="259"/>
      <c r="O98" s="33"/>
      <c r="P98" s="147"/>
      <c r="Q98" s="147"/>
      <c r="R98" s="259"/>
      <c r="S98" s="260"/>
      <c r="T98" s="34"/>
      <c r="U98" s="34"/>
      <c r="V98" s="34"/>
      <c r="W98" s="87"/>
      <c r="X98" s="34"/>
      <c r="Y98" s="90"/>
    </row>
    <row r="99" spans="1:25" ht="27" customHeight="1" thickBot="1">
      <c r="A99" s="117"/>
      <c r="B99" s="118" t="s">
        <v>160</v>
      </c>
      <c r="C99" s="119"/>
      <c r="D99" s="119"/>
      <c r="E99" s="120"/>
      <c r="F99" s="121"/>
      <c r="G99" s="120"/>
      <c r="H99" s="334"/>
      <c r="I99" s="335"/>
      <c r="J99" s="119"/>
      <c r="K99" s="119"/>
      <c r="L99" s="122"/>
      <c r="M99" s="123"/>
      <c r="N99" s="176"/>
      <c r="O99" s="176"/>
      <c r="P99" s="176"/>
      <c r="Q99" s="176"/>
      <c r="R99" s="176"/>
      <c r="S99" s="182"/>
      <c r="T99" s="173"/>
      <c r="U99" s="173">
        <f>SUM(U97:U97)</f>
        <v>2</v>
      </c>
      <c r="V99" s="173">
        <f>SUM(V97:V97)</f>
        <v>2</v>
      </c>
      <c r="W99" s="173">
        <f>SUM(W97:W97)</f>
        <v>2</v>
      </c>
      <c r="X99" s="173"/>
      <c r="Y99" s="175"/>
    </row>
    <row r="100" spans="1:25" ht="55.5" customHeight="1" thickBot="1">
      <c r="A100" s="131"/>
      <c r="B100" s="136" t="s">
        <v>179</v>
      </c>
      <c r="C100" s="132"/>
      <c r="D100" s="132"/>
      <c r="E100" s="133"/>
      <c r="F100" s="283">
        <f>F96+F10+F47+F66</f>
        <v>15120</v>
      </c>
      <c r="G100" s="137">
        <f>G66+G47+G10+G96</f>
        <v>3898</v>
      </c>
      <c r="H100" s="137">
        <f>H10+H47+H66+H96</f>
        <v>11222</v>
      </c>
      <c r="I100" s="135"/>
      <c r="J100" s="137"/>
      <c r="K100" s="137"/>
      <c r="L100" s="138"/>
      <c r="M100" s="134"/>
      <c r="N100" s="139">
        <f>N46+N89</f>
        <v>38</v>
      </c>
      <c r="O100" s="139">
        <f>O46+O89</f>
        <v>37</v>
      </c>
      <c r="P100" s="139">
        <f>P46+P89</f>
        <v>39</v>
      </c>
      <c r="Q100" s="139">
        <f>Q46+Q89</f>
        <v>43</v>
      </c>
      <c r="R100" s="139">
        <f>R46+R89</f>
        <v>43</v>
      </c>
      <c r="S100" s="141"/>
      <c r="T100" s="139">
        <f aca="true" t="shared" si="8" ref="T100:Y100">T65+T72+T80+T89+T95+T99</f>
        <v>42</v>
      </c>
      <c r="U100" s="137">
        <f t="shared" si="8"/>
        <v>42</v>
      </c>
      <c r="V100" s="140">
        <f t="shared" si="8"/>
        <v>41</v>
      </c>
      <c r="W100" s="139">
        <f t="shared" si="8"/>
        <v>41</v>
      </c>
      <c r="X100" s="139">
        <f t="shared" si="8"/>
        <v>38</v>
      </c>
      <c r="Y100" s="138">
        <f t="shared" si="8"/>
        <v>35</v>
      </c>
    </row>
    <row r="101" spans="1:25" ht="15.75">
      <c r="A101" s="142" t="s">
        <v>62</v>
      </c>
      <c r="B101" s="143" t="s">
        <v>61</v>
      </c>
      <c r="C101" s="92"/>
      <c r="D101" s="7" t="s">
        <v>101</v>
      </c>
      <c r="E101" s="144"/>
      <c r="F101" s="91">
        <f>H101</f>
        <v>684</v>
      </c>
      <c r="G101" s="44"/>
      <c r="H101" s="351">
        <f>S101+M101</f>
        <v>684</v>
      </c>
      <c r="I101" s="352"/>
      <c r="J101" s="92"/>
      <c r="K101" s="92"/>
      <c r="L101" s="145"/>
      <c r="M101" s="91">
        <f>SUM(M102:M103)</f>
        <v>318</v>
      </c>
      <c r="N101" s="187"/>
      <c r="O101" s="92"/>
      <c r="P101" s="92"/>
      <c r="Q101" s="92"/>
      <c r="R101" s="145"/>
      <c r="S101" s="91">
        <f>S102+S103</f>
        <v>366</v>
      </c>
      <c r="T101" s="92"/>
      <c r="U101" s="92"/>
      <c r="V101" s="92"/>
      <c r="W101" s="144"/>
      <c r="X101" s="92"/>
      <c r="Y101" s="93"/>
    </row>
    <row r="102" spans="1:29" ht="18.75" customHeight="1">
      <c r="A102" s="28" t="s">
        <v>18</v>
      </c>
      <c r="B102" s="29" t="s">
        <v>189</v>
      </c>
      <c r="C102" s="6"/>
      <c r="D102" s="7"/>
      <c r="E102" s="67"/>
      <c r="F102" s="353" t="s">
        <v>190</v>
      </c>
      <c r="G102" s="354"/>
      <c r="H102" s="354"/>
      <c r="I102" s="354"/>
      <c r="J102" s="354"/>
      <c r="K102" s="354"/>
      <c r="L102" s="355"/>
      <c r="M102" s="56">
        <f>38+(O102*$O$8)+(P102*$P$8)+(Q102*$Q$8)+(R102*$R$8)</f>
        <v>318</v>
      </c>
      <c r="N102" s="57" t="s">
        <v>199</v>
      </c>
      <c r="O102" s="7">
        <v>2</v>
      </c>
      <c r="P102" s="7">
        <v>2</v>
      </c>
      <c r="Q102" s="7">
        <v>2</v>
      </c>
      <c r="R102" s="43">
        <v>2</v>
      </c>
      <c r="S102" s="126">
        <f>(T102*$T$8)+(U102*$U$8)+(V102*$V$8)+(W102*$W$8)+(X102*$X$8)+(Y102*$Y$8)</f>
        <v>294</v>
      </c>
      <c r="T102" s="7">
        <v>2</v>
      </c>
      <c r="U102" s="7">
        <v>2</v>
      </c>
      <c r="V102" s="7">
        <v>3</v>
      </c>
      <c r="W102" s="42">
        <v>3</v>
      </c>
      <c r="X102" s="7">
        <v>4</v>
      </c>
      <c r="Y102" s="289">
        <v>3</v>
      </c>
      <c r="AC102" t="s">
        <v>269</v>
      </c>
    </row>
    <row r="103" spans="1:25" ht="18.75" customHeight="1">
      <c r="A103" s="28" t="s">
        <v>109</v>
      </c>
      <c r="B103" s="32" t="s">
        <v>188</v>
      </c>
      <c r="C103" s="24"/>
      <c r="D103" s="7"/>
      <c r="E103" s="79"/>
      <c r="F103" s="353" t="s">
        <v>113</v>
      </c>
      <c r="G103" s="354"/>
      <c r="H103" s="354"/>
      <c r="I103" s="354"/>
      <c r="J103" s="354"/>
      <c r="K103" s="354"/>
      <c r="L103" s="355"/>
      <c r="M103" s="146"/>
      <c r="N103" s="147"/>
      <c r="O103" s="7"/>
      <c r="P103" s="34"/>
      <c r="Q103" s="34"/>
      <c r="R103" s="114"/>
      <c r="S103" s="126">
        <v>72</v>
      </c>
      <c r="T103" s="34"/>
      <c r="U103" s="34"/>
      <c r="V103" s="34" t="s">
        <v>273</v>
      </c>
      <c r="W103" s="87"/>
      <c r="X103" s="34" t="s">
        <v>273</v>
      </c>
      <c r="Y103" s="148"/>
    </row>
    <row r="104" spans="1:25" ht="16.5" thickBot="1">
      <c r="A104" s="149"/>
      <c r="B104" s="118" t="s">
        <v>65</v>
      </c>
      <c r="C104" s="119"/>
      <c r="D104" s="119"/>
      <c r="E104" s="120"/>
      <c r="F104" s="88"/>
      <c r="G104" s="89"/>
      <c r="H104" s="334"/>
      <c r="I104" s="335"/>
      <c r="J104" s="84"/>
      <c r="K104" s="84"/>
      <c r="L104" s="85"/>
      <c r="M104" s="88"/>
      <c r="N104" s="173">
        <v>1</v>
      </c>
      <c r="O104" s="173">
        <f>SUM(O102:O103)</f>
        <v>2</v>
      </c>
      <c r="P104" s="173">
        <f>SUM(P102:P103)</f>
        <v>2</v>
      </c>
      <c r="Q104" s="173">
        <f>SUM(Q102:Q103)</f>
        <v>2</v>
      </c>
      <c r="R104" s="173">
        <f>SUM(R102:R103)</f>
        <v>2</v>
      </c>
      <c r="S104" s="178"/>
      <c r="T104" s="173">
        <f aca="true" t="shared" si="9" ref="T104:Y104">SUM(T102:T103)</f>
        <v>2</v>
      </c>
      <c r="U104" s="173">
        <f t="shared" si="9"/>
        <v>2</v>
      </c>
      <c r="V104" s="173">
        <f t="shared" si="9"/>
        <v>3</v>
      </c>
      <c r="W104" s="173">
        <f t="shared" si="9"/>
        <v>3</v>
      </c>
      <c r="X104" s="173">
        <f t="shared" si="9"/>
        <v>4</v>
      </c>
      <c r="Y104" s="175">
        <f t="shared" si="9"/>
        <v>3</v>
      </c>
    </row>
    <row r="105" spans="1:25" ht="25.5">
      <c r="A105" s="150" t="s">
        <v>68</v>
      </c>
      <c r="B105" s="151" t="s">
        <v>149</v>
      </c>
      <c r="C105" s="128"/>
      <c r="D105" s="7" t="s">
        <v>280</v>
      </c>
      <c r="E105" s="130"/>
      <c r="F105" s="91">
        <v>396</v>
      </c>
      <c r="G105" s="152"/>
      <c r="H105" s="351">
        <f>S105+M105</f>
        <v>432</v>
      </c>
      <c r="I105" s="352"/>
      <c r="J105" s="92"/>
      <c r="K105" s="92"/>
      <c r="L105" s="153"/>
      <c r="M105" s="91">
        <f>M106+M107</f>
        <v>175</v>
      </c>
      <c r="N105" s="154"/>
      <c r="O105" s="128"/>
      <c r="P105" s="128"/>
      <c r="Q105" s="128"/>
      <c r="R105" s="129"/>
      <c r="S105" s="91">
        <f>S106+S107+S109</f>
        <v>257</v>
      </c>
      <c r="T105" s="128"/>
      <c r="U105" s="128"/>
      <c r="V105" s="128"/>
      <c r="W105" s="130"/>
      <c r="X105" s="128"/>
      <c r="Y105" s="93"/>
    </row>
    <row r="106" spans="1:25" ht="18.75">
      <c r="A106" s="28" t="s">
        <v>111</v>
      </c>
      <c r="B106" s="29" t="s">
        <v>63</v>
      </c>
      <c r="C106" s="124"/>
      <c r="D106" s="7"/>
      <c r="E106" s="155"/>
      <c r="F106" s="336" t="s">
        <v>270</v>
      </c>
      <c r="G106" s="337"/>
      <c r="H106" s="337"/>
      <c r="I106" s="337"/>
      <c r="J106" s="337"/>
      <c r="K106" s="337"/>
      <c r="L106" s="338"/>
      <c r="M106" s="56">
        <f>(N106*$N$8)+(O106*$O$8)+(P106*$P$8)+(Q106*$Q$8)+(R106*$R$8)</f>
        <v>175</v>
      </c>
      <c r="N106" s="156">
        <v>1</v>
      </c>
      <c r="O106" s="124">
        <v>1</v>
      </c>
      <c r="P106" s="124">
        <v>1</v>
      </c>
      <c r="Q106" s="124">
        <v>1</v>
      </c>
      <c r="R106" s="125">
        <v>1</v>
      </c>
      <c r="S106" s="126">
        <f>(T106*$T$8)+(U106*$U$8)+(V106*$V$8)+(W106*$W$8)+(X106*$X$8)+(Y106*$Y$8)+2</f>
        <v>113</v>
      </c>
      <c r="T106" s="35">
        <v>1</v>
      </c>
      <c r="U106" s="35">
        <v>1</v>
      </c>
      <c r="V106" s="35">
        <v>2</v>
      </c>
      <c r="W106" s="44">
        <v>2</v>
      </c>
      <c r="X106" s="35"/>
      <c r="Y106" s="157"/>
    </row>
    <row r="107" spans="1:25" ht="18.75" customHeight="1" thickBot="1">
      <c r="A107" s="158" t="s">
        <v>112</v>
      </c>
      <c r="B107" s="31" t="s">
        <v>110</v>
      </c>
      <c r="C107" s="159"/>
      <c r="D107" s="235"/>
      <c r="E107" s="160"/>
      <c r="F107" s="431" t="s">
        <v>113</v>
      </c>
      <c r="G107" s="432"/>
      <c r="H107" s="432"/>
      <c r="I107" s="432"/>
      <c r="J107" s="432"/>
      <c r="K107" s="432"/>
      <c r="L107" s="433"/>
      <c r="M107" s="88"/>
      <c r="N107" s="161"/>
      <c r="O107" s="159"/>
      <c r="P107" s="159"/>
      <c r="Q107" s="159"/>
      <c r="R107" s="162"/>
      <c r="S107" s="233">
        <v>72</v>
      </c>
      <c r="T107" s="163"/>
      <c r="U107" s="163"/>
      <c r="V107" s="163"/>
      <c r="W107" s="234" t="s">
        <v>273</v>
      </c>
      <c r="X107" s="163"/>
      <c r="Y107" s="164" t="s">
        <v>273</v>
      </c>
    </row>
    <row r="108" spans="1:25" ht="15.75" customHeight="1">
      <c r="A108" s="343" t="s">
        <v>69</v>
      </c>
      <c r="B108" s="345" t="s">
        <v>70</v>
      </c>
      <c r="C108" s="347"/>
      <c r="D108" s="349" t="s">
        <v>101</v>
      </c>
      <c r="E108" s="356"/>
      <c r="F108" s="423" t="s">
        <v>113</v>
      </c>
      <c r="G108" s="424"/>
      <c r="H108" s="424"/>
      <c r="I108" s="424"/>
      <c r="J108" s="424"/>
      <c r="K108" s="424"/>
      <c r="L108" s="425"/>
      <c r="M108" s="165"/>
      <c r="N108" s="156"/>
      <c r="O108" s="124"/>
      <c r="P108" s="124"/>
      <c r="Q108" s="124"/>
      <c r="R108" s="125"/>
      <c r="S108" s="166"/>
      <c r="T108" s="128"/>
      <c r="U108" s="128"/>
      <c r="V108" s="128"/>
      <c r="W108" s="130"/>
      <c r="X108" s="128"/>
      <c r="Y108" s="223"/>
    </row>
    <row r="109" spans="1:25" ht="18.75">
      <c r="A109" s="344"/>
      <c r="B109" s="346"/>
      <c r="C109" s="348"/>
      <c r="D109" s="350"/>
      <c r="E109" s="357"/>
      <c r="F109" s="231">
        <v>72</v>
      </c>
      <c r="G109" s="244"/>
      <c r="H109" s="246">
        <v>72</v>
      </c>
      <c r="I109" s="244"/>
      <c r="J109" s="244"/>
      <c r="K109" s="7"/>
      <c r="L109" s="245"/>
      <c r="M109" s="72"/>
      <c r="N109" s="74"/>
      <c r="O109" s="6"/>
      <c r="P109" s="6"/>
      <c r="Q109" s="6"/>
      <c r="R109" s="65"/>
      <c r="S109" s="126">
        <v>72</v>
      </c>
      <c r="T109" s="6"/>
      <c r="U109" s="6"/>
      <c r="V109" s="6"/>
      <c r="W109" s="6"/>
      <c r="X109" s="124"/>
      <c r="Y109" s="157" t="s">
        <v>272</v>
      </c>
    </row>
    <row r="110" spans="1:25" ht="18.75">
      <c r="A110" s="236" t="s">
        <v>71</v>
      </c>
      <c r="B110" s="237" t="s">
        <v>72</v>
      </c>
      <c r="C110" s="238"/>
      <c r="D110" s="238"/>
      <c r="E110" s="239"/>
      <c r="F110" s="420" t="s">
        <v>79</v>
      </c>
      <c r="G110" s="421"/>
      <c r="H110" s="421"/>
      <c r="I110" s="421"/>
      <c r="J110" s="421"/>
      <c r="K110" s="421"/>
      <c r="L110" s="422"/>
      <c r="M110" s="240"/>
      <c r="N110" s="241"/>
      <c r="O110" s="124"/>
      <c r="P110" s="238"/>
      <c r="Q110" s="238"/>
      <c r="R110" s="239"/>
      <c r="S110" s="242"/>
      <c r="T110" s="238"/>
      <c r="U110" s="238"/>
      <c r="V110" s="238"/>
      <c r="W110" s="243"/>
      <c r="X110" s="6"/>
      <c r="Y110" s="58"/>
    </row>
    <row r="111" spans="1:25" ht="18.75">
      <c r="A111" s="76" t="s">
        <v>73</v>
      </c>
      <c r="B111" s="27" t="s">
        <v>74</v>
      </c>
      <c r="C111" s="6"/>
      <c r="D111" s="6"/>
      <c r="E111" s="65"/>
      <c r="F111" s="420" t="s">
        <v>114</v>
      </c>
      <c r="G111" s="421"/>
      <c r="H111" s="421"/>
      <c r="I111" s="421"/>
      <c r="J111" s="421"/>
      <c r="K111" s="421"/>
      <c r="L111" s="422"/>
      <c r="M111" s="72"/>
      <c r="N111" s="74"/>
      <c r="O111" s="6"/>
      <c r="P111" s="6"/>
      <c r="Q111" s="6"/>
      <c r="R111" s="65"/>
      <c r="S111" s="126"/>
      <c r="T111" s="6"/>
      <c r="U111" s="6"/>
      <c r="V111" s="6"/>
      <c r="W111" s="67"/>
      <c r="X111" s="6"/>
      <c r="Y111" s="58"/>
    </row>
    <row r="112" spans="1:25" ht="25.5" customHeight="1">
      <c r="A112" s="28" t="s">
        <v>75</v>
      </c>
      <c r="B112" s="29" t="s">
        <v>218</v>
      </c>
      <c r="C112" s="24"/>
      <c r="D112" s="24"/>
      <c r="E112" s="78"/>
      <c r="F112" s="410" t="s">
        <v>271</v>
      </c>
      <c r="G112" s="429"/>
      <c r="H112" s="429"/>
      <c r="I112" s="429"/>
      <c r="J112" s="429"/>
      <c r="K112" s="429"/>
      <c r="L112" s="430"/>
      <c r="M112" s="80"/>
      <c r="N112" s="81"/>
      <c r="O112" s="6"/>
      <c r="P112" s="24"/>
      <c r="Q112" s="24"/>
      <c r="R112" s="78"/>
      <c r="S112" s="167"/>
      <c r="T112" s="24"/>
      <c r="U112" s="24"/>
      <c r="V112" s="24"/>
      <c r="W112" s="79"/>
      <c r="X112" s="24"/>
      <c r="Y112" s="90"/>
    </row>
    <row r="113" spans="1:25" ht="18.75" customHeight="1">
      <c r="A113" s="28" t="s">
        <v>115</v>
      </c>
      <c r="B113" s="32" t="s">
        <v>117</v>
      </c>
      <c r="C113" s="24"/>
      <c r="D113" s="24"/>
      <c r="E113" s="78"/>
      <c r="F113" s="410" t="s">
        <v>113</v>
      </c>
      <c r="G113" s="411"/>
      <c r="H113" s="411"/>
      <c r="I113" s="411"/>
      <c r="J113" s="411"/>
      <c r="K113" s="411"/>
      <c r="L113" s="412"/>
      <c r="M113" s="80"/>
      <c r="N113" s="81"/>
      <c r="O113" s="6"/>
      <c r="P113" s="24"/>
      <c r="Q113" s="24"/>
      <c r="R113" s="78"/>
      <c r="S113" s="167"/>
      <c r="T113" s="24"/>
      <c r="U113" s="24"/>
      <c r="V113" s="24"/>
      <c r="W113" s="79"/>
      <c r="X113" s="24"/>
      <c r="Y113" s="90"/>
    </row>
    <row r="114" spans="1:25" ht="15">
      <c r="A114" s="28" t="s">
        <v>116</v>
      </c>
      <c r="B114" s="32" t="s">
        <v>117</v>
      </c>
      <c r="C114" s="24"/>
      <c r="D114" s="24"/>
      <c r="E114" s="78"/>
      <c r="F114" s="413"/>
      <c r="G114" s="414"/>
      <c r="H114" s="414"/>
      <c r="I114" s="414"/>
      <c r="J114" s="414"/>
      <c r="K114" s="414"/>
      <c r="L114" s="415"/>
      <c r="M114" s="80"/>
      <c r="N114" s="81"/>
      <c r="O114" s="6"/>
      <c r="P114" s="24"/>
      <c r="Q114" s="24"/>
      <c r="R114" s="78"/>
      <c r="S114" s="167"/>
      <c r="T114" s="24"/>
      <c r="U114" s="24"/>
      <c r="V114" s="24"/>
      <c r="W114" s="79"/>
      <c r="X114" s="24"/>
      <c r="Y114" s="90"/>
    </row>
    <row r="115" spans="1:25" ht="15">
      <c r="A115" s="28" t="s">
        <v>118</v>
      </c>
      <c r="B115" s="32" t="s">
        <v>117</v>
      </c>
      <c r="C115" s="24"/>
      <c r="D115" s="24"/>
      <c r="E115" s="78"/>
      <c r="F115" s="413"/>
      <c r="G115" s="414"/>
      <c r="H115" s="414"/>
      <c r="I115" s="414"/>
      <c r="J115" s="414"/>
      <c r="K115" s="414"/>
      <c r="L115" s="415"/>
      <c r="M115" s="80"/>
      <c r="N115" s="81"/>
      <c r="O115" s="6"/>
      <c r="P115" s="24"/>
      <c r="Q115" s="24"/>
      <c r="R115" s="78"/>
      <c r="S115" s="167"/>
      <c r="T115" s="24"/>
      <c r="U115" s="24"/>
      <c r="V115" s="24"/>
      <c r="W115" s="79"/>
      <c r="X115" s="24"/>
      <c r="Y115" s="90"/>
    </row>
    <row r="116" spans="1:25" ht="15">
      <c r="A116" s="28" t="s">
        <v>119</v>
      </c>
      <c r="B116" s="29" t="s">
        <v>117</v>
      </c>
      <c r="C116" s="6"/>
      <c r="D116" s="6"/>
      <c r="E116" s="65"/>
      <c r="F116" s="336"/>
      <c r="G116" s="337"/>
      <c r="H116" s="337"/>
      <c r="I116" s="337"/>
      <c r="J116" s="337"/>
      <c r="K116" s="337"/>
      <c r="L116" s="338"/>
      <c r="M116" s="72"/>
      <c r="N116" s="74"/>
      <c r="O116" s="6"/>
      <c r="P116" s="6"/>
      <c r="Q116" s="6"/>
      <c r="R116" s="65"/>
      <c r="S116" s="126"/>
      <c r="T116" s="6"/>
      <c r="U116" s="6"/>
      <c r="V116" s="6"/>
      <c r="W116" s="67"/>
      <c r="X116" s="6"/>
      <c r="Y116" s="58"/>
    </row>
    <row r="117" spans="1:25" ht="15" customHeight="1">
      <c r="A117" s="317" t="s">
        <v>191</v>
      </c>
      <c r="B117" s="318"/>
      <c r="C117" s="318"/>
      <c r="D117" s="318"/>
      <c r="E117" s="319"/>
      <c r="F117" s="339" t="s">
        <v>67</v>
      </c>
      <c r="G117" s="340"/>
      <c r="H117" s="326" t="s">
        <v>130</v>
      </c>
      <c r="I117" s="327"/>
      <c r="J117" s="327"/>
      <c r="K117" s="327"/>
      <c r="L117" s="328"/>
      <c r="M117" s="171"/>
      <c r="N117" s="297">
        <v>11</v>
      </c>
      <c r="O117" s="297">
        <v>13</v>
      </c>
      <c r="P117" s="297">
        <v>14</v>
      </c>
      <c r="Q117" s="297">
        <v>17</v>
      </c>
      <c r="R117" s="298">
        <v>18</v>
      </c>
      <c r="S117" s="299"/>
      <c r="T117" s="300">
        <v>16</v>
      </c>
      <c r="U117" s="300">
        <v>16</v>
      </c>
      <c r="V117" s="300">
        <v>12</v>
      </c>
      <c r="W117" s="300">
        <v>12</v>
      </c>
      <c r="X117" s="301">
        <v>9</v>
      </c>
      <c r="Y117" s="302">
        <v>7</v>
      </c>
    </row>
    <row r="118" spans="1:25" ht="15" customHeight="1">
      <c r="A118" s="320"/>
      <c r="B118" s="321"/>
      <c r="C118" s="321"/>
      <c r="D118" s="321"/>
      <c r="E118" s="322"/>
      <c r="F118" s="339"/>
      <c r="G118" s="340"/>
      <c r="H118" s="326" t="s">
        <v>131</v>
      </c>
      <c r="I118" s="327"/>
      <c r="J118" s="327"/>
      <c r="K118" s="327"/>
      <c r="L118" s="328"/>
      <c r="M118" s="168"/>
      <c r="N118" s="70">
        <v>2</v>
      </c>
      <c r="O118" s="70">
        <v>2</v>
      </c>
      <c r="P118" s="70">
        <v>2</v>
      </c>
      <c r="Q118" s="70">
        <v>2</v>
      </c>
      <c r="R118" s="71">
        <v>2</v>
      </c>
      <c r="S118" s="303"/>
      <c r="T118" s="304">
        <v>4</v>
      </c>
      <c r="U118" s="304">
        <v>4</v>
      </c>
      <c r="V118" s="304">
        <v>4</v>
      </c>
      <c r="W118" s="304">
        <v>4</v>
      </c>
      <c r="X118" s="305">
        <v>5</v>
      </c>
      <c r="Y118" s="306">
        <v>4</v>
      </c>
    </row>
    <row r="119" spans="1:25" ht="15" customHeight="1">
      <c r="A119" s="320"/>
      <c r="B119" s="321"/>
      <c r="C119" s="321"/>
      <c r="D119" s="321"/>
      <c r="E119" s="322"/>
      <c r="F119" s="339"/>
      <c r="G119" s="340"/>
      <c r="H119" s="329" t="s">
        <v>132</v>
      </c>
      <c r="I119" s="330"/>
      <c r="J119" s="330"/>
      <c r="K119" s="330"/>
      <c r="L119" s="331"/>
      <c r="M119" s="168"/>
      <c r="N119" s="70">
        <v>1</v>
      </c>
      <c r="O119" s="70">
        <v>1</v>
      </c>
      <c r="P119" s="70">
        <v>2</v>
      </c>
      <c r="Q119" s="70">
        <v>2</v>
      </c>
      <c r="R119" s="71" t="s">
        <v>282</v>
      </c>
      <c r="S119" s="303"/>
      <c r="T119" s="304">
        <v>1</v>
      </c>
      <c r="U119" s="304">
        <v>6</v>
      </c>
      <c r="V119" s="304">
        <v>1</v>
      </c>
      <c r="W119" s="304">
        <v>7</v>
      </c>
      <c r="X119" s="305">
        <v>2</v>
      </c>
      <c r="Y119" s="306">
        <v>4</v>
      </c>
    </row>
    <row r="120" spans="1:25" ht="15" customHeight="1">
      <c r="A120" s="320"/>
      <c r="B120" s="321"/>
      <c r="C120" s="321"/>
      <c r="D120" s="321"/>
      <c r="E120" s="322"/>
      <c r="F120" s="339"/>
      <c r="G120" s="340"/>
      <c r="H120" s="329" t="s">
        <v>133</v>
      </c>
      <c r="I120" s="330"/>
      <c r="J120" s="330"/>
      <c r="K120" s="330"/>
      <c r="L120" s="331"/>
      <c r="M120" s="168"/>
      <c r="N120" s="70">
        <v>1</v>
      </c>
      <c r="O120" s="70">
        <v>1</v>
      </c>
      <c r="P120" s="70">
        <v>0</v>
      </c>
      <c r="Q120" s="70">
        <v>0</v>
      </c>
      <c r="R120" s="71">
        <v>0</v>
      </c>
      <c r="S120" s="303"/>
      <c r="T120" s="304">
        <v>1</v>
      </c>
      <c r="U120" s="304">
        <v>7</v>
      </c>
      <c r="V120" s="304">
        <v>0</v>
      </c>
      <c r="W120" s="304">
        <v>7</v>
      </c>
      <c r="X120" s="307">
        <v>2</v>
      </c>
      <c r="Y120" s="306">
        <v>7</v>
      </c>
    </row>
    <row r="121" spans="1:25" ht="15.75" customHeight="1" thickBot="1">
      <c r="A121" s="323"/>
      <c r="B121" s="324"/>
      <c r="C121" s="324"/>
      <c r="D121" s="324"/>
      <c r="E121" s="325"/>
      <c r="F121" s="341"/>
      <c r="G121" s="342"/>
      <c r="H121" s="314" t="s">
        <v>134</v>
      </c>
      <c r="I121" s="315"/>
      <c r="J121" s="315"/>
      <c r="K121" s="315"/>
      <c r="L121" s="316"/>
      <c r="M121" s="169"/>
      <c r="N121" s="308">
        <v>11</v>
      </c>
      <c r="O121" s="308">
        <v>13</v>
      </c>
      <c r="P121" s="308">
        <v>14</v>
      </c>
      <c r="Q121" s="308">
        <v>17</v>
      </c>
      <c r="R121" s="309">
        <v>14</v>
      </c>
      <c r="S121" s="310"/>
      <c r="T121" s="311">
        <v>18</v>
      </c>
      <c r="U121" s="311">
        <v>7</v>
      </c>
      <c r="V121" s="311">
        <v>15</v>
      </c>
      <c r="W121" s="311">
        <v>2</v>
      </c>
      <c r="X121" s="312">
        <v>10</v>
      </c>
      <c r="Y121" s="313">
        <v>2</v>
      </c>
    </row>
    <row r="122" spans="1:25" ht="15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</row>
    <row r="123" spans="1:25" ht="15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</row>
    <row r="124" spans="1:25" ht="15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</row>
    <row r="125" spans="1:25" ht="15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</row>
    <row r="126" spans="1:25" ht="15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</row>
    <row r="127" spans="1:25" ht="15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</row>
    <row r="128" spans="1:25" ht="15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</row>
    <row r="129" spans="1:25" ht="1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</row>
    <row r="130" spans="1:25" ht="1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</row>
    <row r="131" spans="1:25" ht="15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</row>
    <row r="132" spans="1:25" ht="15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</row>
    <row r="133" spans="1:25" ht="1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</row>
    <row r="134" spans="1:25" ht="1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</row>
  </sheetData>
  <sheetProtection/>
  <mergeCells count="142">
    <mergeCell ref="R20:R21"/>
    <mergeCell ref="C20:C21"/>
    <mergeCell ref="D20:D21"/>
    <mergeCell ref="L20:L21"/>
    <mergeCell ref="M20:M21"/>
    <mergeCell ref="N20:N21"/>
    <mergeCell ref="O20:O21"/>
    <mergeCell ref="P20:P21"/>
    <mergeCell ref="Q20:Q21"/>
    <mergeCell ref="E20:E21"/>
    <mergeCell ref="F20:F21"/>
    <mergeCell ref="G20:G21"/>
    <mergeCell ref="H20:H21"/>
    <mergeCell ref="J20:J21"/>
    <mergeCell ref="K20:K21"/>
    <mergeCell ref="C92:C93"/>
    <mergeCell ref="D92:D93"/>
    <mergeCell ref="H86:I86"/>
    <mergeCell ref="H89:I89"/>
    <mergeCell ref="H76:I76"/>
    <mergeCell ref="F112:L112"/>
    <mergeCell ref="F107:L107"/>
    <mergeCell ref="H92:I92"/>
    <mergeCell ref="H95:I95"/>
    <mergeCell ref="H94:I94"/>
    <mergeCell ref="F113:L116"/>
    <mergeCell ref="H91:I91"/>
    <mergeCell ref="H84:I84"/>
    <mergeCell ref="H85:I85"/>
    <mergeCell ref="H87:I87"/>
    <mergeCell ref="H88:I88"/>
    <mergeCell ref="H90:I90"/>
    <mergeCell ref="F111:L111"/>
    <mergeCell ref="F108:L108"/>
    <mergeCell ref="F110:L110"/>
    <mergeCell ref="H74:I74"/>
    <mergeCell ref="H75:I75"/>
    <mergeCell ref="H77:I77"/>
    <mergeCell ref="H79:I79"/>
    <mergeCell ref="H54:I54"/>
    <mergeCell ref="H55:I55"/>
    <mergeCell ref="H59:I59"/>
    <mergeCell ref="H72:I72"/>
    <mergeCell ref="H57:I57"/>
    <mergeCell ref="H61:I61"/>
    <mergeCell ref="F3:L4"/>
    <mergeCell ref="H97:I97"/>
    <mergeCell ref="S5:Y5"/>
    <mergeCell ref="H56:I56"/>
    <mergeCell ref="H60:I60"/>
    <mergeCell ref="H73:I73"/>
    <mergeCell ref="H65:I65"/>
    <mergeCell ref="L7:L8"/>
    <mergeCell ref="H25:I25"/>
    <mergeCell ref="H28:I28"/>
    <mergeCell ref="A1:Y1"/>
    <mergeCell ref="A3:A8"/>
    <mergeCell ref="B3:B8"/>
    <mergeCell ref="C3:E4"/>
    <mergeCell ref="E5:E8"/>
    <mergeCell ref="H6:I8"/>
    <mergeCell ref="F5:F8"/>
    <mergeCell ref="S6:S8"/>
    <mergeCell ref="N6:R6"/>
    <mergeCell ref="M3:Y4"/>
    <mergeCell ref="H5:L5"/>
    <mergeCell ref="J7:J8"/>
    <mergeCell ref="H18:I18"/>
    <mergeCell ref="H10:I10"/>
    <mergeCell ref="J6:L6"/>
    <mergeCell ref="K7:K8"/>
    <mergeCell ref="H12:I12"/>
    <mergeCell ref="H9:I9"/>
    <mergeCell ref="H17:I17"/>
    <mergeCell ref="H13:I13"/>
    <mergeCell ref="C5:C8"/>
    <mergeCell ref="D5:D8"/>
    <mergeCell ref="H58:I58"/>
    <mergeCell ref="H33:I33"/>
    <mergeCell ref="H40:I40"/>
    <mergeCell ref="H45:I45"/>
    <mergeCell ref="H44:I44"/>
    <mergeCell ref="G5:G8"/>
    <mergeCell ref="H31:I31"/>
    <mergeCell ref="H30:I30"/>
    <mergeCell ref="M5:R5"/>
    <mergeCell ref="M6:M8"/>
    <mergeCell ref="T6:Y6"/>
    <mergeCell ref="H70:I70"/>
    <mergeCell ref="H35:I35"/>
    <mergeCell ref="H36:I36"/>
    <mergeCell ref="H39:I39"/>
    <mergeCell ref="H38:I38"/>
    <mergeCell ref="H48:I48"/>
    <mergeCell ref="H69:I69"/>
    <mergeCell ref="H96:I96"/>
    <mergeCell ref="H64:I64"/>
    <mergeCell ref="H93:I93"/>
    <mergeCell ref="H66:I66"/>
    <mergeCell ref="H67:I67"/>
    <mergeCell ref="H29:I29"/>
    <mergeCell ref="H22:I22"/>
    <mergeCell ref="H81:I81"/>
    <mergeCell ref="H23:I23"/>
    <mergeCell ref="H26:I26"/>
    <mergeCell ref="H27:I27"/>
    <mergeCell ref="H46:I46"/>
    <mergeCell ref="F102:L102"/>
    <mergeCell ref="H49:I49"/>
    <mergeCell ref="H78:I78"/>
    <mergeCell ref="H62:I62"/>
    <mergeCell ref="H63:I63"/>
    <mergeCell ref="H50:I50"/>
    <mergeCell ref="H32:I32"/>
    <mergeCell ref="H34:I34"/>
    <mergeCell ref="H43:I43"/>
    <mergeCell ref="H37:I37"/>
    <mergeCell ref="H53:I53"/>
    <mergeCell ref="E108:E109"/>
    <mergeCell ref="E92:E93"/>
    <mergeCell ref="H51:I51"/>
    <mergeCell ref="H71:I71"/>
    <mergeCell ref="H80:I80"/>
    <mergeCell ref="H42:I42"/>
    <mergeCell ref="A108:A109"/>
    <mergeCell ref="B108:B109"/>
    <mergeCell ref="C108:C109"/>
    <mergeCell ref="D108:D109"/>
    <mergeCell ref="H101:I101"/>
    <mergeCell ref="H105:I105"/>
    <mergeCell ref="H104:I104"/>
    <mergeCell ref="F103:L103"/>
    <mergeCell ref="H121:L121"/>
    <mergeCell ref="A117:E121"/>
    <mergeCell ref="H117:L117"/>
    <mergeCell ref="H118:L118"/>
    <mergeCell ref="H119:L119"/>
    <mergeCell ref="H52:I52"/>
    <mergeCell ref="H99:I99"/>
    <mergeCell ref="F106:L106"/>
    <mergeCell ref="H120:L120"/>
    <mergeCell ref="F117:G12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rowBreaks count="4" manualBreakCount="4">
    <brk id="36" max="24" man="1"/>
    <brk id="65" max="24" man="1"/>
    <brk id="86" max="24" man="1"/>
    <brk id="100" max="24" man="1"/>
  </rowBreaks>
  <ignoredErrors>
    <ignoredError sqref="F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75" zoomScaleNormal="75" zoomScalePageLayoutView="0" workbookViewId="0" topLeftCell="A1">
      <pane ySplit="3225" topLeftCell="A13" activePane="bottomLeft" state="split"/>
      <selection pane="topLeft" activeCell="A2" sqref="A2:Y2"/>
      <selection pane="bottomLeft" activeCell="AC4" sqref="AC4"/>
    </sheetView>
  </sheetViews>
  <sheetFormatPr defaultColWidth="11.421875" defaultRowHeight="15"/>
  <cols>
    <col min="1" max="1" width="9.7109375" style="247" customWidth="1"/>
    <col min="2" max="2" width="37.28125" style="247" customWidth="1"/>
    <col min="3" max="3" width="4.28125" style="247" customWidth="1"/>
    <col min="4" max="4" width="4.140625" style="247" customWidth="1"/>
    <col min="5" max="5" width="5.421875" style="247" customWidth="1"/>
    <col min="6" max="6" width="8.140625" style="247" customWidth="1"/>
    <col min="7" max="7" width="5.8515625" style="247" customWidth="1"/>
    <col min="8" max="8" width="7.7109375" style="247" customWidth="1"/>
    <col min="9" max="9" width="0.13671875" style="247" hidden="1" customWidth="1"/>
    <col min="10" max="10" width="4.28125" style="247" customWidth="1"/>
    <col min="11" max="11" width="4.7109375" style="247" customWidth="1"/>
    <col min="12" max="12" width="4.140625" style="247" customWidth="1"/>
    <col min="13" max="16" width="6.140625" style="247" customWidth="1"/>
    <col min="17" max="17" width="6.00390625" style="247" customWidth="1"/>
    <col min="18" max="24" width="6.140625" style="247" customWidth="1"/>
    <col min="25" max="25" width="6.421875" style="247" customWidth="1"/>
    <col min="26" max="16384" width="11.421875" style="247" customWidth="1"/>
  </cols>
  <sheetData>
    <row r="1" spans="1:25" ht="15.75">
      <c r="A1" s="444" t="s">
        <v>192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</row>
    <row r="2" spans="1:25" ht="48" customHeight="1">
      <c r="A2" s="438" t="s">
        <v>277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</row>
    <row r="3" spans="1:25" ht="15.75" customHeight="1">
      <c r="A3" s="438" t="s">
        <v>193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</row>
    <row r="4" spans="1:25" ht="15.75" customHeight="1">
      <c r="A4" s="438" t="s">
        <v>194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</row>
    <row r="5" spans="1:25" ht="33.75" customHeight="1">
      <c r="A5" s="438" t="s">
        <v>195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</row>
    <row r="6" spans="1:25" s="1" customFormat="1" ht="15.75">
      <c r="A6" s="434" t="s">
        <v>196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183"/>
      <c r="Y6" s="183"/>
    </row>
    <row r="7" spans="1:25" s="1" customFormat="1" ht="33.75" customHeight="1">
      <c r="A7" s="438" t="s">
        <v>275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</row>
    <row r="8" spans="1:25" s="1" customFormat="1" ht="31.5" customHeight="1">
      <c r="A8" s="442" t="s">
        <v>274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</row>
    <row r="9" spans="1:25" s="1" customFormat="1" ht="15.75" customHeight="1">
      <c r="A9" s="440" t="s">
        <v>202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183"/>
      <c r="Y9" s="183"/>
    </row>
    <row r="10" spans="1:25" s="1" customFormat="1" ht="50.25" customHeight="1">
      <c r="A10" s="439" t="s">
        <v>276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</row>
    <row r="11" spans="1:25" s="1" customFormat="1" ht="33.75" customHeight="1">
      <c r="A11" s="440" t="s">
        <v>203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183"/>
      <c r="Y11" s="183"/>
    </row>
    <row r="12" spans="1:25" s="1" customFormat="1" ht="65.25" customHeight="1">
      <c r="A12" s="435" t="s">
        <v>207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183"/>
      <c r="Y12" s="183"/>
    </row>
    <row r="13" spans="1:25" s="1" customFormat="1" ht="35.25" customHeight="1">
      <c r="A13" s="437" t="s">
        <v>204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</row>
    <row r="14" spans="1:25" s="1" customFormat="1" ht="15.75">
      <c r="A14" s="434" t="s">
        <v>197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183"/>
      <c r="Y14" s="183"/>
    </row>
    <row r="15" spans="1:25" ht="65.25" customHeight="1">
      <c r="A15" s="438" t="s">
        <v>198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170"/>
    </row>
    <row r="16" spans="1:25" ht="15.75">
      <c r="A16" s="434" t="s">
        <v>217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170"/>
    </row>
    <row r="17" spans="1:25" s="285" customFormat="1" ht="15.75">
      <c r="A17" s="434" t="s">
        <v>215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170"/>
    </row>
    <row r="18" spans="1:25" ht="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ht="15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ht="1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ht="1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ht="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ht="1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 ht="1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25" ht="1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ht="1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25" ht="1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  <row r="28" spans="1:25" ht="1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ht="1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</sheetData>
  <sheetProtection/>
  <mergeCells count="17">
    <mergeCell ref="A7:Y7"/>
    <mergeCell ref="A8:Y8"/>
    <mergeCell ref="A9:W9"/>
    <mergeCell ref="A1:Y1"/>
    <mergeCell ref="A2:Y2"/>
    <mergeCell ref="A3:Y3"/>
    <mergeCell ref="A4:Y4"/>
    <mergeCell ref="A5:Y5"/>
    <mergeCell ref="A6:W6"/>
    <mergeCell ref="A17:X17"/>
    <mergeCell ref="A12:W12"/>
    <mergeCell ref="A13:Y13"/>
    <mergeCell ref="A14:W14"/>
    <mergeCell ref="A15:X15"/>
    <mergeCell ref="A10:Y10"/>
    <mergeCell ref="A11:W11"/>
    <mergeCell ref="A16:X16"/>
  </mergeCells>
  <printOptions/>
  <pageMargins left="0.83" right="0.15748031496062992" top="0.4330708661417323" bottom="0.4330708661417323" header="0.31496062992125984" footer="0.31496062992125984"/>
  <pageSetup fitToHeight="1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Александровна Тимашева</cp:lastModifiedBy>
  <cp:lastPrinted>2022-06-08T14:36:39Z</cp:lastPrinted>
  <dcterms:created xsi:type="dcterms:W3CDTF">2010-03-22T12:32:36Z</dcterms:created>
  <dcterms:modified xsi:type="dcterms:W3CDTF">2022-06-08T14:37:52Z</dcterms:modified>
  <cp:category/>
  <cp:version/>
  <cp:contentType/>
  <cp:contentStatus/>
</cp:coreProperties>
</file>